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CARRERAS DE GRADO POR UAs-Carreras y Sedes\"/>
    </mc:Choice>
  </mc:AlternateContent>
  <bookViews>
    <workbookView xWindow="0" yWindow="0" windowWidth="19440" windowHeight="12132" tabRatio="834" activeTab="2"/>
  </bookViews>
  <sheets>
    <sheet name="Ingresantes por UAs" sheetId="15" r:id="rId1"/>
    <sheet name="Ingre por UAs-Carreras y Sedes" sheetId="17" r:id="rId2"/>
    <sheet name="Ingre por Carreras y Sedes " sheetId="16" r:id="rId3"/>
  </sheets>
  <definedNames>
    <definedName name="_xlnm._FilterDatabase" localSheetId="1" hidden="1">'Ingre por UAs-Carreras y Sedes'!$A$7:$D$234</definedName>
    <definedName name="_xlnm.Print_Area" localSheetId="2">'Ingre por Carreras y Sedes '!$A$1:$G$179</definedName>
    <definedName name="_xlnm.Print_Area" localSheetId="1">'Ingre por UAs-Carreras y Sedes'!$A$1:$G$230</definedName>
    <definedName name="_xlnm.Print_Area" localSheetId="0">'Ingresantes por UAs'!$A$1:$H$25</definedName>
    <definedName name="_xlnm.Print_Titles" localSheetId="2">'Ingre por Carreras y Sedes '!$1:$8</definedName>
    <definedName name="_xlnm.Print_Titles" localSheetId="1">'Ingre por UAs-Carreras y Sedes'!$1:$5</definedName>
  </definedNames>
  <calcPr calcId="162913"/>
</workbook>
</file>

<file path=xl/calcChain.xml><?xml version="1.0" encoding="utf-8"?>
<calcChain xmlns="http://schemas.openxmlformats.org/spreadsheetml/2006/main">
  <c r="H10" i="15" l="1"/>
  <c r="G10" i="15"/>
  <c r="G229" i="17" l="1"/>
  <c r="F229" i="17"/>
  <c r="E229" i="17"/>
  <c r="D229" i="17"/>
  <c r="C228" i="17"/>
  <c r="C227" i="17"/>
  <c r="C229" i="17" s="1"/>
  <c r="C222" i="17"/>
  <c r="C221" i="17"/>
  <c r="C220" i="17"/>
  <c r="C218" i="17"/>
  <c r="C217" i="17" s="1"/>
  <c r="G217" i="17"/>
  <c r="G223" i="17" s="1"/>
  <c r="F217" i="17"/>
  <c r="F223" i="17" s="1"/>
  <c r="E217" i="17"/>
  <c r="D217" i="17"/>
  <c r="C216" i="17"/>
  <c r="C215" i="17"/>
  <c r="C214" i="17" s="1"/>
  <c r="G214" i="17"/>
  <c r="F214" i="17"/>
  <c r="E214" i="17"/>
  <c r="E223" i="17"/>
  <c r="D214" i="17"/>
  <c r="D223" i="17" s="1"/>
  <c r="G210" i="17"/>
  <c r="F210" i="17"/>
  <c r="E210" i="17"/>
  <c r="D210" i="17"/>
  <c r="C210" i="17"/>
  <c r="C192" i="17"/>
  <c r="C190" i="17"/>
  <c r="C189" i="17"/>
  <c r="C188" i="17"/>
  <c r="G188" i="17"/>
  <c r="F188" i="17"/>
  <c r="E188" i="17"/>
  <c r="D188" i="17"/>
  <c r="C187" i="17"/>
  <c r="C186" i="17"/>
  <c r="C185" i="17"/>
  <c r="C184" i="17"/>
  <c r="C183" i="17"/>
  <c r="C182" i="17"/>
  <c r="C181" i="17"/>
  <c r="C180" i="17"/>
  <c r="C179" i="17"/>
  <c r="C178" i="17"/>
  <c r="C177" i="17"/>
  <c r="C176" i="17"/>
  <c r="C175" i="17"/>
  <c r="G174" i="17"/>
  <c r="F174" i="17"/>
  <c r="F193" i="17" s="1"/>
  <c r="E174" i="17"/>
  <c r="E193" i="17" s="1"/>
  <c r="D174" i="17"/>
  <c r="G170" i="17"/>
  <c r="F170" i="17"/>
  <c r="E170" i="17"/>
  <c r="D170" i="17"/>
  <c r="C170" i="17"/>
  <c r="G154" i="17"/>
  <c r="G159" i="17" s="1"/>
  <c r="F154" i="17"/>
  <c r="E154" i="17"/>
  <c r="D154" i="17"/>
  <c r="C154" i="17"/>
  <c r="G152" i="17"/>
  <c r="F152" i="17"/>
  <c r="E152" i="17"/>
  <c r="E159" i="17" s="1"/>
  <c r="D152" i="17"/>
  <c r="D159" i="17" s="1"/>
  <c r="C152" i="17"/>
  <c r="C159" i="17" s="1"/>
  <c r="G148" i="17"/>
  <c r="C147" i="17"/>
  <c r="C145" i="17"/>
  <c r="C144" i="17"/>
  <c r="C143" i="17"/>
  <c r="C142" i="17"/>
  <c r="C141" i="17"/>
  <c r="C140" i="17"/>
  <c r="C139" i="17"/>
  <c r="C138" i="17"/>
  <c r="G137" i="17"/>
  <c r="F137" i="17"/>
  <c r="F148" i="17" s="1"/>
  <c r="E137" i="17"/>
  <c r="D137" i="17"/>
  <c r="C136" i="17"/>
  <c r="C135" i="17"/>
  <c r="C134" i="17"/>
  <c r="C133" i="17"/>
  <c r="C132" i="17"/>
  <c r="C131" i="17"/>
  <c r="C130" i="17" s="1"/>
  <c r="G130" i="17"/>
  <c r="F130" i="17"/>
  <c r="E130" i="17"/>
  <c r="D130" i="17"/>
  <c r="D148" i="17" s="1"/>
  <c r="C125" i="17"/>
  <c r="C124" i="17"/>
  <c r="C123" i="17"/>
  <c r="C122" i="17"/>
  <c r="C121" i="17"/>
  <c r="C120" i="17"/>
  <c r="C119" i="17"/>
  <c r="C118" i="17"/>
  <c r="C117" i="17"/>
  <c r="C116" i="17"/>
  <c r="C115" i="17"/>
  <c r="C114" i="17"/>
  <c r="C113" i="17"/>
  <c r="C112" i="17"/>
  <c r="G111" i="17"/>
  <c r="F111" i="17"/>
  <c r="E111" i="17"/>
  <c r="D111" i="17"/>
  <c r="C110" i="17"/>
  <c r="C109" i="17"/>
  <c r="C108" i="17"/>
  <c r="C107" i="17"/>
  <c r="C106" i="17"/>
  <c r="C105" i="17"/>
  <c r="C104" i="17"/>
  <c r="C103" i="17"/>
  <c r="C102" i="17"/>
  <c r="C101" i="17"/>
  <c r="C100" i="17"/>
  <c r="G99" i="17"/>
  <c r="G126" i="17" s="1"/>
  <c r="F99" i="17"/>
  <c r="F126" i="17" s="1"/>
  <c r="E99" i="17"/>
  <c r="D99" i="17"/>
  <c r="G92" i="17"/>
  <c r="F92" i="17"/>
  <c r="E92" i="17"/>
  <c r="D92" i="17"/>
  <c r="C92" i="17"/>
  <c r="C91" i="17"/>
  <c r="C90" i="17"/>
  <c r="C89" i="17"/>
  <c r="C88" i="17"/>
  <c r="C87" i="17"/>
  <c r="C86" i="17"/>
  <c r="C85" i="17"/>
  <c r="G84" i="17"/>
  <c r="G94" i="17" s="1"/>
  <c r="F84" i="17"/>
  <c r="F94" i="17"/>
  <c r="E84" i="17"/>
  <c r="D84" i="17"/>
  <c r="G80" i="17"/>
  <c r="F80" i="17"/>
  <c r="D80" i="17"/>
  <c r="E78" i="17"/>
  <c r="C78" i="17"/>
  <c r="C80" i="17"/>
  <c r="C65" i="17"/>
  <c r="C58" i="17" s="1"/>
  <c r="G58" i="17"/>
  <c r="G74" i="17" s="1"/>
  <c r="F58" i="17"/>
  <c r="F74" i="17" s="1"/>
  <c r="E58" i="17"/>
  <c r="D58" i="17"/>
  <c r="G54" i="17"/>
  <c r="F54" i="17"/>
  <c r="E54" i="17"/>
  <c r="D54" i="17"/>
  <c r="D74" i="17" s="1"/>
  <c r="C54" i="17"/>
  <c r="C49" i="17"/>
  <c r="C47" i="17" s="1"/>
  <c r="C50" i="17" s="1"/>
  <c r="G48" i="17"/>
  <c r="G47" i="17"/>
  <c r="F48" i="17"/>
  <c r="F47" i="17"/>
  <c r="E47" i="17"/>
  <c r="D47" i="17"/>
  <c r="C46" i="17"/>
  <c r="C45" i="17"/>
  <c r="C44" i="17"/>
  <c r="C42" i="17"/>
  <c r="C41" i="17"/>
  <c r="C40" i="17"/>
  <c r="C39" i="17"/>
  <c r="G39" i="17"/>
  <c r="G50" i="17" s="1"/>
  <c r="F39" i="17"/>
  <c r="F50" i="17" s="1"/>
  <c r="E39" i="17"/>
  <c r="E50" i="17" s="1"/>
  <c r="D39" i="17"/>
  <c r="D50" i="17" s="1"/>
  <c r="G33" i="17"/>
  <c r="F33" i="17"/>
  <c r="E33" i="17"/>
  <c r="D33" i="17"/>
  <c r="D35" i="17" s="1"/>
  <c r="C33" i="17"/>
  <c r="C35" i="17" s="1"/>
  <c r="G28" i="17"/>
  <c r="G35" i="17"/>
  <c r="F28" i="17"/>
  <c r="F35" i="17"/>
  <c r="E28" i="17"/>
  <c r="E35" i="17" s="1"/>
  <c r="D28" i="17"/>
  <c r="C28" i="17"/>
  <c r="C23" i="17"/>
  <c r="C22" i="17"/>
  <c r="C21" i="17"/>
  <c r="C20" i="17"/>
  <c r="C19" i="17"/>
  <c r="C18" i="17"/>
  <c r="C17" i="17"/>
  <c r="C16" i="17"/>
  <c r="C15" i="17"/>
  <c r="G14" i="17"/>
  <c r="G24" i="17" s="1"/>
  <c r="F14" i="17"/>
  <c r="E14" i="17"/>
  <c r="D14" i="17"/>
  <c r="C12" i="17"/>
  <c r="C11" i="17"/>
  <c r="C10" i="17"/>
  <c r="C9" i="17"/>
  <c r="G9" i="17"/>
  <c r="F9" i="17"/>
  <c r="E9" i="17"/>
  <c r="E24" i="17" s="1"/>
  <c r="D9" i="17"/>
  <c r="D24" i="17" s="1"/>
  <c r="G176" i="16"/>
  <c r="F176" i="16"/>
  <c r="E176" i="16"/>
  <c r="D176" i="16"/>
  <c r="C176" i="16"/>
  <c r="G169" i="16"/>
  <c r="F169" i="16"/>
  <c r="E169" i="16"/>
  <c r="D169" i="16"/>
  <c r="C169" i="16"/>
  <c r="G166" i="16"/>
  <c r="F166" i="16"/>
  <c r="E166" i="16"/>
  <c r="D166" i="16"/>
  <c r="C166" i="16"/>
  <c r="G164" i="16"/>
  <c r="F164" i="16"/>
  <c r="E164" i="16"/>
  <c r="D164" i="16"/>
  <c r="C164" i="16"/>
  <c r="G161" i="16"/>
  <c r="F161" i="16"/>
  <c r="E161" i="16"/>
  <c r="D161" i="16"/>
  <c r="C161" i="16"/>
  <c r="G154" i="16"/>
  <c r="F154" i="16"/>
  <c r="E154" i="16"/>
  <c r="D154" i="16"/>
  <c r="C154" i="16"/>
  <c r="G89" i="16"/>
  <c r="F89" i="16"/>
  <c r="E89" i="16"/>
  <c r="D89" i="16"/>
  <c r="C89" i="16"/>
  <c r="G84" i="16"/>
  <c r="F84" i="16"/>
  <c r="E84" i="16"/>
  <c r="D84" i="16"/>
  <c r="C84" i="16"/>
  <c r="G76" i="16"/>
  <c r="F76" i="16"/>
  <c r="E76" i="16"/>
  <c r="D76" i="16"/>
  <c r="C76" i="16"/>
  <c r="G73" i="16"/>
  <c r="F73" i="16"/>
  <c r="E73" i="16"/>
  <c r="D73" i="16"/>
  <c r="C73" i="16"/>
  <c r="G69" i="16"/>
  <c r="F69" i="16"/>
  <c r="E69" i="16"/>
  <c r="D69" i="16"/>
  <c r="C69" i="16"/>
  <c r="G64" i="16"/>
  <c r="F64" i="16"/>
  <c r="E64" i="16"/>
  <c r="D64" i="16"/>
  <c r="C64" i="16"/>
  <c r="G62" i="16"/>
  <c r="F62" i="16"/>
  <c r="E62" i="16"/>
  <c r="D62" i="16"/>
  <c r="C62" i="16"/>
  <c r="G60" i="16"/>
  <c r="F60" i="16"/>
  <c r="E60" i="16"/>
  <c r="D60" i="16"/>
  <c r="C60" i="16"/>
  <c r="G57" i="16"/>
  <c r="F57" i="16"/>
  <c r="E57" i="16"/>
  <c r="D57" i="16"/>
  <c r="C57" i="16"/>
  <c r="G51" i="16"/>
  <c r="F51" i="16"/>
  <c r="E51" i="16"/>
  <c r="D51" i="16"/>
  <c r="C51" i="16"/>
  <c r="G47" i="16"/>
  <c r="F47" i="16"/>
  <c r="E47" i="16"/>
  <c r="D47" i="16"/>
  <c r="C47" i="16"/>
  <c r="G43" i="16"/>
  <c r="F43" i="16"/>
  <c r="E43" i="16"/>
  <c r="D43" i="16"/>
  <c r="C43" i="16"/>
  <c r="G37" i="16"/>
  <c r="F37" i="16"/>
  <c r="E37" i="16"/>
  <c r="D37" i="16"/>
  <c r="C37" i="16"/>
  <c r="G30" i="16"/>
  <c r="F30" i="16"/>
  <c r="E30" i="16"/>
  <c r="D30" i="16"/>
  <c r="C30" i="16"/>
  <c r="G28" i="16"/>
  <c r="F28" i="16"/>
  <c r="E28" i="16"/>
  <c r="D28" i="16"/>
  <c r="C28" i="16"/>
  <c r="G25" i="16"/>
  <c r="F25" i="16"/>
  <c r="E25" i="16"/>
  <c r="D25" i="16"/>
  <c r="D177" i="16" s="1"/>
  <c r="C25" i="16"/>
  <c r="G11" i="15"/>
  <c r="H11" i="15"/>
  <c r="G12" i="15"/>
  <c r="H12" i="15"/>
  <c r="G13" i="15"/>
  <c r="G14" i="15"/>
  <c r="H14" i="15"/>
  <c r="G15" i="15"/>
  <c r="H15" i="15"/>
  <c r="G16" i="15"/>
  <c r="H16" i="15" s="1"/>
  <c r="G17" i="15"/>
  <c r="H17" i="15" s="1"/>
  <c r="G18" i="15"/>
  <c r="H18" i="15" s="1"/>
  <c r="G19" i="15"/>
  <c r="H19" i="15"/>
  <c r="G20" i="15"/>
  <c r="H20" i="15"/>
  <c r="G21" i="15"/>
  <c r="H21" i="15"/>
  <c r="G22" i="15"/>
  <c r="H22" i="15" s="1"/>
  <c r="G23" i="15"/>
  <c r="H23" i="15" s="1"/>
  <c r="F24" i="15"/>
  <c r="G24" i="15"/>
  <c r="C177" i="16" l="1"/>
  <c r="D126" i="17"/>
  <c r="E74" i="17"/>
  <c r="C99" i="17"/>
  <c r="C126" i="17" s="1"/>
  <c r="E126" i="17"/>
  <c r="C223" i="17"/>
  <c r="G177" i="16"/>
  <c r="E177" i="16"/>
  <c r="C84" i="17"/>
  <c r="C94" i="17" s="1"/>
  <c r="C137" i="17"/>
  <c r="C14" i="17"/>
  <c r="C24" i="17" s="1"/>
  <c r="C174" i="17"/>
  <c r="C193" i="17" s="1"/>
  <c r="D193" i="17"/>
  <c r="F177" i="16"/>
  <c r="C111" i="17"/>
  <c r="F159" i="17"/>
  <c r="E148" i="17"/>
  <c r="F24" i="17"/>
  <c r="E94" i="17"/>
  <c r="D94" i="17"/>
  <c r="G193" i="17"/>
  <c r="C74" i="17"/>
  <c r="C148" i="17"/>
</calcChain>
</file>

<file path=xl/sharedStrings.xml><?xml version="1.0" encoding="utf-8"?>
<sst xmlns="http://schemas.openxmlformats.org/spreadsheetml/2006/main" count="489" uniqueCount="167">
  <si>
    <t>Facultad de Ciencias Agrarias</t>
  </si>
  <si>
    <t>Facultad de Ciencias Exactas y Naturales</t>
  </si>
  <si>
    <t>Facultad de Ciencias Médicas</t>
  </si>
  <si>
    <t>Facultad de Ciencias Químicas</t>
  </si>
  <si>
    <t>Facultad de Ciencias Veterinarias</t>
  </si>
  <si>
    <t>Facultad de Derecho y Ciencias Sociales</t>
  </si>
  <si>
    <t>Facultad de Ingeniería</t>
  </si>
  <si>
    <t>Facultad de Odontología</t>
  </si>
  <si>
    <t>Facultad Politécnica</t>
  </si>
  <si>
    <t>Facultad de Ciencias Económicas</t>
  </si>
  <si>
    <t>Facultad de Filosofía</t>
  </si>
  <si>
    <t>Promedio</t>
  </si>
  <si>
    <t>Porcentaje</t>
  </si>
  <si>
    <t>UNIDADES ACADÉMICAS</t>
  </si>
  <si>
    <t>Facultad de Arquitectura, Diseño y Arte</t>
  </si>
  <si>
    <t>Facultad de Enfermería y Obstetricia</t>
  </si>
  <si>
    <t>Facultad de Ciencias Sociales</t>
  </si>
  <si>
    <t>Años</t>
  </si>
  <si>
    <t>Ingresantes por Unidades Académicas. Periodo 2021- 2025</t>
  </si>
  <si>
    <t>SEDES</t>
  </si>
  <si>
    <t>CARRERAS</t>
  </si>
  <si>
    <t>Asunción</t>
  </si>
  <si>
    <t>Derecho</t>
  </si>
  <si>
    <t xml:space="preserve">Notariado </t>
  </si>
  <si>
    <t xml:space="preserve">Ciencias Políticas </t>
  </si>
  <si>
    <t>Odontología</t>
  </si>
  <si>
    <t>Prótesis Dental</t>
  </si>
  <si>
    <t>Filosofía</t>
  </si>
  <si>
    <t>Letras</t>
  </si>
  <si>
    <t>Historia</t>
  </si>
  <si>
    <t>Psicología</t>
  </si>
  <si>
    <t>Ciencias de la Comunicación</t>
  </si>
  <si>
    <t>Ciencias de la Educación</t>
  </si>
  <si>
    <t>Lengua Alemana</t>
  </si>
  <si>
    <t>Lengua Francesa</t>
  </si>
  <si>
    <t>Lengua Guaraní</t>
  </si>
  <si>
    <t>Lengua Inglesa</t>
  </si>
  <si>
    <t>Lengua Portuguesa</t>
  </si>
  <si>
    <t>Total Sede</t>
  </si>
  <si>
    <t>Ayolas</t>
  </si>
  <si>
    <t>Ingeniería Civil</t>
  </si>
  <si>
    <t>Ingeniería Electromecánica</t>
  </si>
  <si>
    <t>Benjamín Aceval</t>
  </si>
  <si>
    <t>Caacupé</t>
  </si>
  <si>
    <t>Administración</t>
  </si>
  <si>
    <t>Contaduría Pública</t>
  </si>
  <si>
    <t>Caaguazú</t>
  </si>
  <si>
    <t>Caazapá</t>
  </si>
  <si>
    <t>Ingeniería Agronómica</t>
  </si>
  <si>
    <t>Administración Agropecuaria</t>
  </si>
  <si>
    <t>Ciencias Veterinarias</t>
  </si>
  <si>
    <t>Concepción</t>
  </si>
  <si>
    <t>Enfermería</t>
  </si>
  <si>
    <t>Obstetricia</t>
  </si>
  <si>
    <t>Coronel Oviedo</t>
  </si>
  <si>
    <t>Ciencias Informáticas</t>
  </si>
  <si>
    <t>Colonia Neuland Chaco Central (Boquerón)</t>
  </si>
  <si>
    <t>Guajaivi</t>
  </si>
  <si>
    <t>Ciencia y Tecnología de   Alimentos</t>
  </si>
  <si>
    <t>Luque</t>
  </si>
  <si>
    <t>Ingeniería Electrónica</t>
  </si>
  <si>
    <t>Paraguarí</t>
  </si>
  <si>
    <t>Pedro Juan Caballero</t>
  </si>
  <si>
    <t>Quiindy</t>
  </si>
  <si>
    <t>San Estanislao</t>
  </si>
  <si>
    <t>San Juan Bautista (Misiones)</t>
  </si>
  <si>
    <t>San Lorenzo</t>
  </si>
  <si>
    <t>Trabajo Social</t>
  </si>
  <si>
    <t>Ciencias Sociales</t>
  </si>
  <si>
    <t>Medicina y Cirugía</t>
  </si>
  <si>
    <t>Kinesiología y Fisioterapia</t>
  </si>
  <si>
    <t>Técnico en Podología</t>
  </si>
  <si>
    <t>Instrumentación y Área  Quirúrgica</t>
  </si>
  <si>
    <t>Economía</t>
  </si>
  <si>
    <t>Ingeniería Forestal</t>
  </si>
  <si>
    <t>Ingeniería en Ecología Humana</t>
  </si>
  <si>
    <t>Ingeniería Ambiental</t>
  </si>
  <si>
    <t>Ingeniería Agroalimentaria</t>
  </si>
  <si>
    <t>Arquitectura</t>
  </si>
  <si>
    <t>Diseño Industrial</t>
  </si>
  <si>
    <t>Música</t>
  </si>
  <si>
    <t>Danza</t>
  </si>
  <si>
    <t>Artes Visuales</t>
  </si>
  <si>
    <t>Educación Artistica</t>
  </si>
  <si>
    <t>Diseño de Indumentaria Escénica y Urbana</t>
  </si>
  <si>
    <t>Ingeniería en Informática</t>
  </si>
  <si>
    <r>
      <t xml:space="preserve">Ciencias Informáticas </t>
    </r>
    <r>
      <rPr>
        <vertAlign val="superscript"/>
        <sz val="9"/>
        <color indexed="8"/>
        <rFont val="Arial"/>
        <family val="2"/>
      </rPr>
      <t/>
    </r>
  </si>
  <si>
    <t>Ingeniería en Sistemas de Producción</t>
  </si>
  <si>
    <t>Ingeniería en Electricidad</t>
  </si>
  <si>
    <t>Ingeniería en Electrónica</t>
  </si>
  <si>
    <t xml:space="preserve">Electricidad </t>
  </si>
  <si>
    <t>Ciencias de la Información</t>
  </si>
  <si>
    <t xml:space="preserve">Gestión de la Hospitalidad </t>
  </si>
  <si>
    <t xml:space="preserve">Ciencias Atmosféricas </t>
  </si>
  <si>
    <t>Ingeniería en Marketing</t>
  </si>
  <si>
    <t>Ingeniería en Ciencias de los Materiales</t>
  </si>
  <si>
    <t>Ingeniería en Energía</t>
  </si>
  <si>
    <t xml:space="preserve">Ingeniería en Aeronáutica </t>
  </si>
  <si>
    <t>Matemática Pura</t>
  </si>
  <si>
    <t>Matemática Estadística Presencial y Semipresencial</t>
  </si>
  <si>
    <t xml:space="preserve">Educacion Matematica Presencial y Semipresencial </t>
  </si>
  <si>
    <t>Química</t>
  </si>
  <si>
    <t>Física</t>
  </si>
  <si>
    <t>Geología</t>
  </si>
  <si>
    <t>Biología</t>
  </si>
  <si>
    <t>Tecnología de Producción Presencial y Semipresencial</t>
  </si>
  <si>
    <t>Educación en Ciencias Básicas y sus Tecnologías Presencial y Semipresencial</t>
  </si>
  <si>
    <t>Física Medica</t>
  </si>
  <si>
    <t>Logística y Transporte</t>
  </si>
  <si>
    <t>Biotecnología</t>
  </si>
  <si>
    <t>Radiología e Imagenología (Licenciatura)</t>
  </si>
  <si>
    <t xml:space="preserve">Obstetricia </t>
  </si>
  <si>
    <t>Farmacia</t>
  </si>
  <si>
    <t>Bioquímica</t>
  </si>
  <si>
    <t>Ingeniería Química</t>
  </si>
  <si>
    <t>Química Industrial</t>
  </si>
  <si>
    <t>Nutrición</t>
  </si>
  <si>
    <t>Ingeniería de Alimentos</t>
  </si>
  <si>
    <t>Ingeniería Industrial</t>
  </si>
  <si>
    <t xml:space="preserve">Ingeniería Electromecánica </t>
  </si>
  <si>
    <t xml:space="preserve">Ingeniería en Ciencias Geográficas </t>
  </si>
  <si>
    <t>Ingeniería Mecánica</t>
  </si>
  <si>
    <t>Ingeniería Mecatrónica</t>
  </si>
  <si>
    <t>San Pedro del Ykuamandyjú</t>
  </si>
  <si>
    <t>Santa Rosa (Misiones)</t>
  </si>
  <si>
    <t>Santa Rosa del Aguaray</t>
  </si>
  <si>
    <t>Villa Hayes</t>
  </si>
  <si>
    <t>Villarrica</t>
  </si>
  <si>
    <t>Licenciatura en Ciencias Informáticas</t>
  </si>
  <si>
    <t xml:space="preserve">Licenciatura en Gestión de la  Hospitalidad </t>
  </si>
  <si>
    <t xml:space="preserve">Licenciatrura en Electricidad </t>
  </si>
  <si>
    <t>Sede</t>
  </si>
  <si>
    <t>Carrera</t>
  </si>
  <si>
    <t>SEDE CENTRAL</t>
  </si>
  <si>
    <t xml:space="preserve">Ciencias Sociales </t>
  </si>
  <si>
    <t>-</t>
  </si>
  <si>
    <t>FILIALES EN OTRAS CIUDADES DEL PAÍS</t>
  </si>
  <si>
    <t xml:space="preserve">Quiindy </t>
  </si>
  <si>
    <t xml:space="preserve">Caaguazú * </t>
  </si>
  <si>
    <t>Total Unidad Académica</t>
  </si>
  <si>
    <t>*Funciona como una sección de la Sede Central</t>
  </si>
  <si>
    <t xml:space="preserve">San Lorenzo </t>
  </si>
  <si>
    <t xml:space="preserve">San Lorenzo                           </t>
  </si>
  <si>
    <t xml:space="preserve">Coronel Oviedo </t>
  </si>
  <si>
    <t xml:space="preserve">Paraguarí </t>
  </si>
  <si>
    <t xml:space="preserve">San Estanislao </t>
  </si>
  <si>
    <t xml:space="preserve">Caacupé </t>
  </si>
  <si>
    <t xml:space="preserve">Caaguazú </t>
  </si>
  <si>
    <t xml:space="preserve">Villarrica </t>
  </si>
  <si>
    <t xml:space="preserve">Asunción </t>
  </si>
  <si>
    <t xml:space="preserve">San Lorenzo                          </t>
  </si>
  <si>
    <t>Facultad de Filosofia</t>
  </si>
  <si>
    <t>Facultad de Arquitectura, Diseño y Artes</t>
  </si>
  <si>
    <t xml:space="preserve"> Arquitectura</t>
  </si>
  <si>
    <t xml:space="preserve"> Diseño Industrial</t>
  </si>
  <si>
    <t xml:space="preserve"> Música</t>
  </si>
  <si>
    <t xml:space="preserve"> Danza</t>
  </si>
  <si>
    <t xml:space="preserve"> Artes Visuales</t>
  </si>
  <si>
    <t xml:space="preserve"> Diseño de Indumentaria Escénica y urbana</t>
  </si>
  <si>
    <r>
      <t xml:space="preserve"> Ciencias Informáticas </t>
    </r>
    <r>
      <rPr>
        <vertAlign val="superscript"/>
        <sz val="9"/>
        <color indexed="8"/>
        <rFont val="Arial"/>
        <family val="2"/>
      </rPr>
      <t/>
    </r>
  </si>
  <si>
    <t xml:space="preserve"> Educacion Matematica Presencial y Semipresencial </t>
  </si>
  <si>
    <t>Física Médica</t>
  </si>
  <si>
    <t xml:space="preserve">Facultad de Enfermería y Obstetricia </t>
  </si>
  <si>
    <t xml:space="preserve"> Obstetricia </t>
  </si>
  <si>
    <t xml:space="preserve">Facultad de Ciencias Sociales 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</si>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</sst>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\ _€_-;\-* #,##0\ _€_-;_-* &quot;-&quot;\ _€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5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9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22"/>
      <color rgb="FF8D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0021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810D1E"/>
        <bgColor indexed="64"/>
      </patternFill>
    </fill>
    <fill>
      <patternFill patternType="solid">
        <fgColor theme="0" tint="-0.34998626667073579"/>
        <bgColor indexed="16"/>
      </patternFill>
    </fill>
    <fill>
      <patternFill patternType="solid">
        <fgColor rgb="FF70000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</cellStyleXfs>
  <cellXfs count="175">
    <xf numFmtId="0" fontId="0" fillId="0" borderId="0" xfId="0"/>
    <xf numFmtId="165" fontId="2" fillId="2" borderId="0" xfId="2" applyNumberFormat="1" applyFont="1" applyFill="1"/>
    <xf numFmtId="165" fontId="2" fillId="2" borderId="0" xfId="2" applyNumberFormat="1" applyFont="1" applyFill="1" applyBorder="1"/>
    <xf numFmtId="165" fontId="4" fillId="3" borderId="1" xfId="2" applyNumberFormat="1" applyFont="1" applyFill="1" applyBorder="1"/>
    <xf numFmtId="0" fontId="17" fillId="4" borderId="2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left" vertical="center"/>
    </xf>
    <xf numFmtId="165" fontId="6" fillId="3" borderId="1" xfId="2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165" fontId="4" fillId="0" borderId="1" xfId="2" applyNumberFormat="1" applyFont="1" applyFill="1" applyBorder="1"/>
    <xf numFmtId="165" fontId="3" fillId="5" borderId="1" xfId="2" applyNumberFormat="1" applyFont="1" applyFill="1" applyBorder="1" applyAlignment="1">
      <alignment horizontal="right" vertical="center"/>
    </xf>
    <xf numFmtId="167" fontId="4" fillId="2" borderId="1" xfId="2" applyNumberFormat="1" applyFont="1" applyFill="1" applyBorder="1" applyAlignment="1">
      <alignment horizontal="center"/>
    </xf>
    <xf numFmtId="0" fontId="16" fillId="7" borderId="0" xfId="0" applyFont="1" applyFill="1"/>
    <xf numFmtId="0" fontId="0" fillId="7" borderId="0" xfId="0" applyFill="1"/>
    <xf numFmtId="0" fontId="0" fillId="0" borderId="0" xfId="0" applyFill="1"/>
    <xf numFmtId="0" fontId="20" fillId="0" borderId="1" xfId="0" applyFont="1" applyBorder="1" applyAlignment="1">
      <alignment vertical="center"/>
    </xf>
    <xf numFmtId="165" fontId="3" fillId="7" borderId="1" xfId="2" applyNumberFormat="1" applyFont="1" applyFill="1" applyBorder="1" applyAlignment="1">
      <alignment horizontal="center" vertical="center" wrapText="1"/>
    </xf>
    <xf numFmtId="3" fontId="0" fillId="0" borderId="0" xfId="0" applyNumberFormat="1"/>
    <xf numFmtId="165" fontId="21" fillId="0" borderId="1" xfId="5" applyNumberFormat="1" applyFont="1" applyFill="1" applyBorder="1" applyAlignment="1">
      <alignment vertical="center"/>
    </xf>
    <xf numFmtId="165" fontId="0" fillId="0" borderId="0" xfId="0" applyNumberFormat="1"/>
    <xf numFmtId="165" fontId="7" fillId="0" borderId="1" xfId="5" applyNumberFormat="1" applyFont="1" applyFill="1" applyBorder="1" applyAlignment="1">
      <alignment horizontal="left" vertical="center" wrapText="1"/>
    </xf>
    <xf numFmtId="165" fontId="21" fillId="0" borderId="15" xfId="5" applyNumberFormat="1" applyFont="1" applyFill="1" applyBorder="1" applyAlignment="1">
      <alignment horizontal="center"/>
    </xf>
    <xf numFmtId="165" fontId="21" fillId="0" borderId="15" xfId="5" applyNumberFormat="1" applyFont="1" applyFill="1" applyBorder="1" applyAlignment="1">
      <alignment horizontal="center" vertical="center"/>
    </xf>
    <xf numFmtId="165" fontId="8" fillId="0" borderId="15" xfId="5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165" fontId="21" fillId="0" borderId="21" xfId="5" applyNumberFormat="1" applyFont="1" applyFill="1" applyBorder="1" applyAlignment="1">
      <alignment horizontal="center" vertical="center"/>
    </xf>
    <xf numFmtId="165" fontId="8" fillId="0" borderId="1" xfId="5" applyNumberFormat="1" applyFont="1" applyFill="1" applyBorder="1" applyAlignment="1">
      <alignment vertical="center"/>
    </xf>
    <xf numFmtId="165" fontId="7" fillId="0" borderId="1" xfId="5" applyNumberFormat="1" applyFont="1" applyFill="1" applyBorder="1" applyAlignment="1">
      <alignment vertical="center"/>
    </xf>
    <xf numFmtId="165" fontId="21" fillId="0" borderId="16" xfId="5" applyNumberFormat="1" applyFont="1" applyFill="1" applyBorder="1" applyAlignment="1">
      <alignment vertical="center"/>
    </xf>
    <xf numFmtId="165" fontId="21" fillId="0" borderId="18" xfId="5" applyNumberFormat="1" applyFont="1" applyFill="1" applyBorder="1" applyAlignment="1">
      <alignment vertical="center"/>
    </xf>
    <xf numFmtId="0" fontId="19" fillId="9" borderId="0" xfId="0" applyFont="1" applyFill="1" applyBorder="1" applyAlignment="1">
      <alignment horizontal="center"/>
    </xf>
    <xf numFmtId="165" fontId="11" fillId="11" borderId="1" xfId="2" applyNumberFormat="1" applyFont="1" applyFill="1" applyBorder="1" applyAlignment="1"/>
    <xf numFmtId="165" fontId="8" fillId="3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/>
    <xf numFmtId="165" fontId="7" fillId="3" borderId="1" xfId="2" applyNumberFormat="1" applyFont="1" applyFill="1" applyBorder="1"/>
    <xf numFmtId="165" fontId="7" fillId="3" borderId="1" xfId="2" applyNumberFormat="1" applyFont="1" applyFill="1" applyBorder="1" applyAlignment="1">
      <alignment wrapText="1"/>
    </xf>
    <xf numFmtId="165" fontId="7" fillId="3" borderId="1" xfId="2" applyNumberFormat="1" applyFont="1" applyFill="1" applyBorder="1" applyAlignment="1">
      <alignment horizontal="left" vertical="center"/>
    </xf>
    <xf numFmtId="165" fontId="13" fillId="3" borderId="1" xfId="2" applyNumberFormat="1" applyFont="1" applyFill="1" applyBorder="1" applyAlignment="1">
      <alignment vertical="center"/>
    </xf>
    <xf numFmtId="165" fontId="4" fillId="2" borderId="0" xfId="2" applyNumberFormat="1" applyFont="1" applyFill="1" applyAlignment="1">
      <alignment horizontal="right"/>
    </xf>
    <xf numFmtId="165" fontId="2" fillId="2" borderId="0" xfId="2" applyNumberFormat="1" applyFont="1" applyFill="1" applyAlignment="1"/>
    <xf numFmtId="165" fontId="11" fillId="11" borderId="1" xfId="2" applyNumberFormat="1" applyFont="1" applyFill="1" applyBorder="1" applyAlignment="1">
      <alignment vertical="center"/>
    </xf>
    <xf numFmtId="165" fontId="7" fillId="3" borderId="1" xfId="2" applyNumberFormat="1" applyFont="1" applyFill="1" applyBorder="1" applyAlignment="1">
      <alignment vertical="center" wrapText="1"/>
    </xf>
    <xf numFmtId="165" fontId="8" fillId="2" borderId="1" xfId="2" applyNumberFormat="1" applyFont="1" applyFill="1" applyBorder="1" applyAlignment="1">
      <alignment vertical="center"/>
    </xf>
    <xf numFmtId="165" fontId="8" fillId="0" borderId="1" xfId="2" applyNumberFormat="1" applyFont="1" applyFill="1" applyBorder="1" applyAlignment="1">
      <alignment vertical="center"/>
    </xf>
    <xf numFmtId="165" fontId="7" fillId="3" borderId="1" xfId="2" applyNumberFormat="1" applyFont="1" applyFill="1" applyBorder="1" applyAlignment="1">
      <alignment horizontal="left" vertical="center" wrapText="1"/>
    </xf>
    <xf numFmtId="165" fontId="7" fillId="0" borderId="1" xfId="2" applyNumberFormat="1" applyFont="1" applyFill="1" applyBorder="1" applyAlignment="1">
      <alignment vertical="center"/>
    </xf>
    <xf numFmtId="165" fontId="8" fillId="2" borderId="1" xfId="2" applyNumberFormat="1" applyFont="1" applyFill="1" applyBorder="1" applyAlignment="1"/>
    <xf numFmtId="165" fontId="8" fillId="3" borderId="1" xfId="2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5" fontId="7" fillId="3" borderId="1" xfId="2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 wrapText="1"/>
    </xf>
    <xf numFmtId="165" fontId="3" fillId="2" borderId="1" xfId="2" applyNumberFormat="1" applyFont="1" applyFill="1" applyBorder="1" applyAlignment="1">
      <alignment horizontal="left"/>
    </xf>
    <xf numFmtId="165" fontId="3" fillId="2" borderId="1" xfId="2" applyNumberFormat="1" applyFont="1" applyFill="1" applyBorder="1" applyAlignment="1">
      <alignment horizontal="left" vertical="center"/>
    </xf>
    <xf numFmtId="165" fontId="7" fillId="3" borderId="1" xfId="2" applyNumberFormat="1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5" fontId="3" fillId="3" borderId="0" xfId="2" applyNumberFormat="1" applyFont="1" applyFill="1" applyBorder="1" applyAlignment="1">
      <alignment horizontal="center" vertical="center"/>
    </xf>
    <xf numFmtId="165" fontId="13" fillId="3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/>
    <xf numFmtId="165" fontId="3" fillId="5" borderId="1" xfId="2" applyNumberFormat="1" applyFont="1" applyFill="1" applyBorder="1" applyAlignment="1">
      <alignment horizontal="center" vertical="center"/>
    </xf>
    <xf numFmtId="166" fontId="3" fillId="5" borderId="1" xfId="2" applyNumberFormat="1" applyFont="1" applyFill="1" applyBorder="1" applyAlignment="1">
      <alignment horizontal="center" vertical="center"/>
    </xf>
    <xf numFmtId="165" fontId="2" fillId="2" borderId="0" xfId="2" applyNumberFormat="1" applyFont="1" applyFill="1" applyBorder="1" applyAlignment="1">
      <alignment horizontal="center"/>
    </xf>
    <xf numFmtId="165" fontId="2" fillId="2" borderId="0" xfId="2" applyNumberFormat="1" applyFont="1" applyFill="1" applyAlignment="1">
      <alignment horizontal="center"/>
    </xf>
    <xf numFmtId="0" fontId="19" fillId="9" borderId="0" xfId="0" applyFont="1" applyFill="1" applyBorder="1" applyAlignment="1"/>
    <xf numFmtId="0" fontId="12" fillId="11" borderId="1" xfId="2" applyNumberFormat="1" applyFont="1" applyFill="1" applyBorder="1" applyAlignment="1">
      <alignment vertical="center"/>
    </xf>
    <xf numFmtId="165" fontId="13" fillId="2" borderId="1" xfId="2" applyNumberFormat="1" applyFont="1" applyFill="1" applyBorder="1" applyAlignment="1"/>
    <xf numFmtId="165" fontId="8" fillId="3" borderId="16" xfId="2" applyNumberFormat="1" applyFont="1" applyFill="1" applyBorder="1" applyAlignment="1">
      <alignment vertical="center"/>
    </xf>
    <xf numFmtId="165" fontId="8" fillId="3" borderId="18" xfId="2" applyNumberFormat="1" applyFont="1" applyFill="1" applyBorder="1" applyAlignment="1">
      <alignment vertical="center"/>
    </xf>
    <xf numFmtId="165" fontId="14" fillId="0" borderId="1" xfId="2" applyNumberFormat="1" applyFont="1" applyFill="1" applyBorder="1" applyAlignment="1">
      <alignment vertical="center"/>
    </xf>
    <xf numFmtId="165" fontId="13" fillId="2" borderId="1" xfId="2" applyNumberFormat="1" applyFont="1" applyFill="1" applyBorder="1" applyAlignment="1">
      <alignment vertical="center"/>
    </xf>
    <xf numFmtId="165" fontId="14" fillId="3" borderId="1" xfId="2" applyNumberFormat="1" applyFont="1" applyFill="1" applyBorder="1" applyAlignment="1">
      <alignment vertical="center"/>
    </xf>
    <xf numFmtId="165" fontId="12" fillId="0" borderId="1" xfId="2" applyNumberFormat="1" applyFont="1" applyFill="1" applyBorder="1" applyAlignment="1">
      <alignment vertical="center"/>
    </xf>
    <xf numFmtId="165" fontId="13" fillId="3" borderId="1" xfId="2" applyNumberFormat="1" applyFont="1" applyFill="1" applyBorder="1" applyAlignment="1"/>
    <xf numFmtId="165" fontId="21" fillId="0" borderId="1" xfId="2" applyNumberFormat="1" applyFont="1" applyFill="1" applyBorder="1" applyAlignment="1">
      <alignment vertical="center"/>
    </xf>
    <xf numFmtId="165" fontId="13" fillId="0" borderId="1" xfId="2" applyNumberFormat="1" applyFont="1" applyFill="1" applyBorder="1" applyAlignment="1">
      <alignment vertical="center"/>
    </xf>
    <xf numFmtId="165" fontId="10" fillId="2" borderId="0" xfId="2" applyNumberFormat="1" applyFont="1" applyFill="1" applyAlignment="1"/>
    <xf numFmtId="165" fontId="10" fillId="2" borderId="0" xfId="2" applyNumberFormat="1" applyFont="1" applyFill="1" applyBorder="1" applyAlignment="1"/>
    <xf numFmtId="0" fontId="0" fillId="7" borderId="0" xfId="0" applyFill="1" applyAlignment="1"/>
    <xf numFmtId="0" fontId="0" fillId="7" borderId="0" xfId="0" applyFont="1" applyFill="1" applyAlignment="1"/>
    <xf numFmtId="0" fontId="17" fillId="4" borderId="1" xfId="2" applyNumberFormat="1" applyFont="1" applyFill="1" applyBorder="1" applyAlignment="1">
      <alignment vertical="center"/>
    </xf>
    <xf numFmtId="165" fontId="21" fillId="0" borderId="15" xfId="5" applyNumberFormat="1" applyFont="1" applyFill="1" applyBorder="1" applyAlignment="1">
      <alignment vertical="center"/>
    </xf>
    <xf numFmtId="165" fontId="8" fillId="0" borderId="1" xfId="5" applyNumberFormat="1" applyFont="1" applyFill="1" applyBorder="1" applyAlignment="1"/>
    <xf numFmtId="165" fontId="21" fillId="0" borderId="1" xfId="5" applyNumberFormat="1" applyFont="1" applyFill="1" applyBorder="1" applyAlignment="1"/>
    <xf numFmtId="3" fontId="22" fillId="7" borderId="1" xfId="0" applyNumberFormat="1" applyFont="1" applyFill="1" applyBorder="1" applyAlignment="1">
      <alignment vertical="center"/>
    </xf>
    <xf numFmtId="165" fontId="8" fillId="0" borderId="16" xfId="5" applyNumberFormat="1" applyFont="1" applyFill="1" applyBorder="1" applyAlignment="1">
      <alignment vertical="center"/>
    </xf>
    <xf numFmtId="0" fontId="0" fillId="0" borderId="0" xfId="0" applyFont="1" applyAlignment="1"/>
    <xf numFmtId="165" fontId="8" fillId="0" borderId="18" xfId="5" applyNumberFormat="1" applyFont="1" applyFill="1" applyBorder="1" applyAlignment="1">
      <alignment vertical="center"/>
    </xf>
    <xf numFmtId="165" fontId="21" fillId="0" borderId="15" xfId="5" applyNumberFormat="1" applyFont="1" applyFill="1" applyBorder="1" applyAlignment="1"/>
    <xf numFmtId="165" fontId="21" fillId="3" borderId="1" xfId="5" applyNumberFormat="1" applyFont="1" applyFill="1" applyBorder="1" applyAlignment="1">
      <alignment vertical="center"/>
    </xf>
    <xf numFmtId="165" fontId="21" fillId="3" borderId="15" xfId="5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vertical="center"/>
    </xf>
    <xf numFmtId="3" fontId="21" fillId="0" borderId="15" xfId="0" applyNumberFormat="1" applyFont="1" applyFill="1" applyBorder="1" applyAlignment="1">
      <alignment vertical="center"/>
    </xf>
    <xf numFmtId="165" fontId="21" fillId="0" borderId="20" xfId="5" applyNumberFormat="1" applyFont="1" applyFill="1" applyBorder="1" applyAlignment="1">
      <alignment vertical="center"/>
    </xf>
    <xf numFmtId="165" fontId="21" fillId="0" borderId="1" xfId="4" applyNumberFormat="1" applyFont="1" applyFill="1" applyBorder="1" applyAlignment="1">
      <alignment vertical="center"/>
    </xf>
    <xf numFmtId="165" fontId="8" fillId="0" borderId="15" xfId="5" applyNumberFormat="1" applyFont="1" applyFill="1" applyBorder="1" applyAlignment="1">
      <alignment vertical="center"/>
    </xf>
    <xf numFmtId="3" fontId="17" fillId="8" borderId="1" xfId="0" applyNumberFormat="1" applyFont="1" applyFill="1" applyBorder="1" applyAlignment="1">
      <alignment vertical="center"/>
    </xf>
    <xf numFmtId="165" fontId="0" fillId="0" borderId="0" xfId="0" applyNumberFormat="1" applyFont="1" applyAlignment="1"/>
    <xf numFmtId="0" fontId="19" fillId="6" borderId="0" xfId="0" applyFont="1" applyFill="1" applyAlignment="1">
      <alignment horizontal="center"/>
    </xf>
    <xf numFmtId="0" fontId="19" fillId="6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7" fillId="4" borderId="3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5" fontId="18" fillId="4" borderId="5" xfId="2" applyNumberFormat="1" applyFont="1" applyFill="1" applyBorder="1" applyAlignment="1">
      <alignment horizontal="center" vertical="center"/>
    </xf>
    <xf numFmtId="165" fontId="18" fillId="4" borderId="9" xfId="2" applyNumberFormat="1" applyFont="1" applyFill="1" applyBorder="1" applyAlignment="1">
      <alignment horizontal="center" vertical="center"/>
    </xf>
    <xf numFmtId="165" fontId="18" fillId="4" borderId="10" xfId="2" applyNumberFormat="1" applyFont="1" applyFill="1" applyBorder="1" applyAlignment="1">
      <alignment horizontal="center" vertical="center"/>
    </xf>
    <xf numFmtId="165" fontId="17" fillId="4" borderId="11" xfId="2" applyNumberFormat="1" applyFont="1" applyFill="1" applyBorder="1" applyAlignment="1">
      <alignment horizontal="center" vertical="center" wrapText="1"/>
    </xf>
    <xf numFmtId="165" fontId="17" fillId="4" borderId="12" xfId="2" applyNumberFormat="1" applyFont="1" applyFill="1" applyBorder="1" applyAlignment="1">
      <alignment horizontal="center" vertical="center" wrapText="1"/>
    </xf>
    <xf numFmtId="165" fontId="17" fillId="4" borderId="13" xfId="2" applyNumberFormat="1" applyFont="1" applyFill="1" applyBorder="1" applyAlignment="1">
      <alignment horizontal="center" vertical="center" wrapText="1"/>
    </xf>
    <xf numFmtId="165" fontId="17" fillId="4" borderId="4" xfId="2" applyNumberFormat="1" applyFont="1" applyFill="1" applyBorder="1" applyAlignment="1">
      <alignment horizontal="center" vertical="center" wrapText="1"/>
    </xf>
    <xf numFmtId="165" fontId="17" fillId="4" borderId="0" xfId="2" applyNumberFormat="1" applyFont="1" applyFill="1" applyBorder="1" applyAlignment="1">
      <alignment horizontal="center" vertical="center" wrapText="1"/>
    </xf>
    <xf numFmtId="165" fontId="17" fillId="4" borderId="14" xfId="2" applyNumberFormat="1" applyFont="1" applyFill="1" applyBorder="1" applyAlignment="1">
      <alignment horizontal="center" vertical="center" wrapText="1"/>
    </xf>
    <xf numFmtId="165" fontId="18" fillId="10" borderId="22" xfId="2" applyNumberFormat="1" applyFont="1" applyFill="1" applyBorder="1" applyAlignment="1">
      <alignment horizontal="left"/>
    </xf>
    <xf numFmtId="165" fontId="18" fillId="10" borderId="24" xfId="2" applyNumberFormat="1" applyFont="1" applyFill="1" applyBorder="1" applyAlignment="1">
      <alignment horizontal="left"/>
    </xf>
    <xf numFmtId="165" fontId="18" fillId="10" borderId="23" xfId="2" applyNumberFormat="1" applyFont="1" applyFill="1" applyBorder="1" applyAlignment="1">
      <alignment horizontal="left"/>
    </xf>
    <xf numFmtId="165" fontId="3" fillId="2" borderId="1" xfId="2" applyNumberFormat="1" applyFont="1" applyFill="1" applyBorder="1" applyAlignment="1">
      <alignment horizontal="left"/>
    </xf>
    <xf numFmtId="165" fontId="7" fillId="3" borderId="1" xfId="2" applyNumberFormat="1" applyFont="1" applyFill="1" applyBorder="1" applyAlignment="1">
      <alignment horizontal="left" vertical="center" wrapText="1"/>
    </xf>
    <xf numFmtId="165" fontId="3" fillId="2" borderId="1" xfId="2" applyNumberFormat="1" applyFont="1" applyFill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165" fontId="3" fillId="3" borderId="1" xfId="2" applyNumberFormat="1" applyFont="1" applyFill="1" applyBorder="1" applyAlignment="1">
      <alignment horizontal="right" vertical="center"/>
    </xf>
    <xf numFmtId="0" fontId="23" fillId="0" borderId="24" xfId="0" applyFont="1" applyBorder="1" applyAlignment="1">
      <alignment horizontal="left" vertical="center"/>
    </xf>
    <xf numFmtId="165" fontId="2" fillId="2" borderId="24" xfId="2" applyNumberFormat="1" applyFont="1" applyFill="1" applyBorder="1" applyAlignment="1">
      <alignment horizontal="center"/>
    </xf>
    <xf numFmtId="165" fontId="7" fillId="3" borderId="16" xfId="2" applyNumberFormat="1" applyFont="1" applyFill="1" applyBorder="1" applyAlignment="1">
      <alignment horizontal="left" vertical="center" wrapText="1"/>
    </xf>
    <xf numFmtId="165" fontId="7" fillId="3" borderId="18" xfId="2" applyNumberFormat="1" applyFont="1" applyFill="1" applyBorder="1" applyAlignment="1">
      <alignment horizontal="left" vertical="center" wrapText="1"/>
    </xf>
    <xf numFmtId="165" fontId="8" fillId="0" borderId="16" xfId="2" applyNumberFormat="1" applyFont="1" applyFill="1" applyBorder="1" applyAlignment="1">
      <alignment vertical="center"/>
    </xf>
    <xf numFmtId="165" fontId="8" fillId="0" borderId="18" xfId="2" applyNumberFormat="1" applyFont="1" applyFill="1" applyBorder="1" applyAlignment="1">
      <alignment vertical="center"/>
    </xf>
    <xf numFmtId="165" fontId="3" fillId="3" borderId="24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left" vertical="center"/>
    </xf>
    <xf numFmtId="165" fontId="7" fillId="0" borderId="1" xfId="2" applyNumberFormat="1" applyFont="1" applyFill="1" applyBorder="1" applyAlignment="1">
      <alignment vertical="center"/>
    </xf>
    <xf numFmtId="165" fontId="15" fillId="0" borderId="24" xfId="2" applyNumberFormat="1" applyFont="1" applyFill="1" applyBorder="1" applyAlignment="1">
      <alignment horizontal="center"/>
    </xf>
    <xf numFmtId="165" fontId="4" fillId="3" borderId="25" xfId="2" applyNumberFormat="1" applyFont="1" applyFill="1" applyBorder="1" applyAlignment="1">
      <alignment horizontal="center"/>
    </xf>
    <xf numFmtId="165" fontId="2" fillId="2" borderId="14" xfId="2" applyNumberFormat="1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horizontal="left" vertical="center"/>
    </xf>
    <xf numFmtId="165" fontId="8" fillId="3" borderId="1" xfId="2" applyNumberFormat="1" applyFont="1" applyFill="1" applyBorder="1" applyAlignment="1">
      <alignment horizontal="left" vertical="center"/>
    </xf>
    <xf numFmtId="165" fontId="3" fillId="3" borderId="1" xfId="2" applyNumberFormat="1" applyFont="1" applyFill="1" applyBorder="1" applyAlignment="1">
      <alignment horizontal="center" vertical="center"/>
    </xf>
    <xf numFmtId="165" fontId="7" fillId="3" borderId="16" xfId="2" applyNumberFormat="1" applyFont="1" applyFill="1" applyBorder="1" applyAlignment="1">
      <alignment vertical="center" wrapText="1"/>
    </xf>
    <xf numFmtId="165" fontId="7" fillId="3" borderId="18" xfId="2" applyNumberFormat="1" applyFont="1" applyFill="1" applyBorder="1" applyAlignment="1">
      <alignment vertical="center" wrapText="1"/>
    </xf>
    <xf numFmtId="165" fontId="15" fillId="2" borderId="25" xfId="2" applyNumberFormat="1" applyFont="1" applyFill="1" applyBorder="1" applyAlignment="1">
      <alignment horizontal="left"/>
    </xf>
    <xf numFmtId="165" fontId="7" fillId="3" borderId="15" xfId="2" applyNumberFormat="1" applyFont="1" applyFill="1" applyBorder="1" applyAlignment="1">
      <alignment horizontal="left" vertical="center" wrapText="1"/>
    </xf>
    <xf numFmtId="165" fontId="7" fillId="3" borderId="1" xfId="2" applyNumberFormat="1" applyFont="1" applyFill="1" applyBorder="1" applyAlignment="1">
      <alignment horizontal="left" vertical="center"/>
    </xf>
    <xf numFmtId="165" fontId="7" fillId="0" borderId="1" xfId="2" applyNumberFormat="1" applyFont="1" applyFill="1" applyBorder="1" applyAlignment="1">
      <alignment horizontal="left" vertical="center" wrapText="1"/>
    </xf>
    <xf numFmtId="165" fontId="3" fillId="0" borderId="22" xfId="2" applyNumberFormat="1" applyFont="1" applyFill="1" applyBorder="1" applyAlignment="1">
      <alignment horizontal="center" vertical="center"/>
    </xf>
    <xf numFmtId="165" fontId="3" fillId="0" borderId="23" xfId="2" applyNumberFormat="1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/>
    </xf>
    <xf numFmtId="165" fontId="18" fillId="4" borderId="1" xfId="2" applyNumberFormat="1" applyFont="1" applyFill="1" applyBorder="1" applyAlignment="1">
      <alignment horizontal="left" vertical="center"/>
    </xf>
    <xf numFmtId="165" fontId="18" fillId="4" borderId="1" xfId="2" applyNumberFormat="1" applyFont="1" applyFill="1" applyBorder="1" applyAlignment="1">
      <alignment vertical="center"/>
    </xf>
    <xf numFmtId="165" fontId="7" fillId="0" borderId="1" xfId="5" applyNumberFormat="1" applyFont="1" applyFill="1" applyBorder="1" applyAlignment="1">
      <alignment horizontal="left" vertical="center" wrapText="1"/>
    </xf>
    <xf numFmtId="165" fontId="7" fillId="0" borderId="16" xfId="5" applyNumberFormat="1" applyFont="1" applyFill="1" applyBorder="1" applyAlignment="1">
      <alignment horizontal="left" vertical="center" wrapText="1"/>
    </xf>
    <xf numFmtId="165" fontId="7" fillId="0" borderId="18" xfId="5" applyNumberFormat="1" applyFont="1" applyFill="1" applyBorder="1" applyAlignment="1">
      <alignment horizontal="left" vertical="center" wrapText="1"/>
    </xf>
    <xf numFmtId="165" fontId="21" fillId="0" borderId="16" xfId="5" applyNumberFormat="1" applyFont="1" applyFill="1" applyBorder="1" applyAlignment="1">
      <alignment vertical="center"/>
    </xf>
    <xf numFmtId="165" fontId="21" fillId="0" borderId="18" xfId="5" applyNumberFormat="1" applyFont="1" applyFill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165" fontId="7" fillId="0" borderId="1" xfId="4" applyNumberFormat="1" applyFont="1" applyFill="1" applyBorder="1" applyAlignment="1">
      <alignment horizontal="left" vertical="center" wrapText="1"/>
    </xf>
    <xf numFmtId="165" fontId="8" fillId="0" borderId="1" xfId="5" applyNumberFormat="1" applyFont="1" applyFill="1" applyBorder="1" applyAlignment="1">
      <alignment horizontal="left" vertical="center" wrapText="1"/>
    </xf>
    <xf numFmtId="165" fontId="7" fillId="0" borderId="16" xfId="4" applyNumberFormat="1" applyFont="1" applyFill="1" applyBorder="1" applyAlignment="1">
      <alignment horizontal="left" vertical="center" wrapText="1"/>
    </xf>
    <xf numFmtId="165" fontId="7" fillId="0" borderId="18" xfId="4" applyNumberFormat="1" applyFont="1" applyFill="1" applyBorder="1" applyAlignment="1">
      <alignment horizontal="left" vertical="center" wrapText="1"/>
    </xf>
    <xf numFmtId="165" fontId="8" fillId="0" borderId="1" xfId="5" applyNumberFormat="1" applyFont="1" applyFill="1" applyBorder="1" applyAlignment="1">
      <alignment vertical="center" wrapText="1"/>
    </xf>
    <xf numFmtId="165" fontId="7" fillId="0" borderId="16" xfId="5" applyNumberFormat="1" applyFont="1" applyFill="1" applyBorder="1" applyAlignment="1">
      <alignment vertical="center" wrapText="1"/>
    </xf>
    <xf numFmtId="165" fontId="7" fillId="0" borderId="15" xfId="5" applyNumberFormat="1" applyFont="1" applyFill="1" applyBorder="1" applyAlignment="1">
      <alignment vertical="center" wrapText="1"/>
    </xf>
    <xf numFmtId="165" fontId="7" fillId="0" borderId="18" xfId="5" applyNumberFormat="1" applyFont="1" applyFill="1" applyBorder="1" applyAlignment="1">
      <alignment vertical="center" wrapText="1"/>
    </xf>
    <xf numFmtId="165" fontId="7" fillId="0" borderId="1" xfId="5" applyNumberFormat="1" applyFont="1" applyFill="1" applyBorder="1" applyAlignment="1">
      <alignment vertical="center" wrapText="1"/>
    </xf>
    <xf numFmtId="165" fontId="7" fillId="0" borderId="15" xfId="4" applyNumberFormat="1" applyFont="1" applyFill="1" applyBorder="1" applyAlignment="1">
      <alignment horizontal="left" vertical="center" wrapText="1"/>
    </xf>
    <xf numFmtId="165" fontId="7" fillId="0" borderId="1" xfId="5" applyNumberFormat="1" applyFont="1" applyFill="1" applyBorder="1" applyAlignment="1">
      <alignment vertical="center"/>
    </xf>
    <xf numFmtId="165" fontId="8" fillId="0" borderId="1" xfId="5" applyNumberFormat="1" applyFont="1" applyFill="1" applyBorder="1" applyAlignment="1">
      <alignment vertical="center"/>
    </xf>
    <xf numFmtId="165" fontId="7" fillId="0" borderId="1" xfId="4" applyNumberFormat="1" applyFont="1" applyFill="1" applyBorder="1" applyAlignment="1">
      <alignment vertical="center"/>
    </xf>
    <xf numFmtId="0" fontId="17" fillId="8" borderId="22" xfId="0" applyFont="1" applyFill="1" applyBorder="1" applyAlignment="1">
      <alignment horizontal="right" vertical="center"/>
    </xf>
    <xf numFmtId="0" fontId="17" fillId="8" borderId="23" xfId="0" applyFont="1" applyFill="1" applyBorder="1" applyAlignment="1">
      <alignment horizontal="right" vertical="center"/>
    </xf>
  </cellXfs>
  <cellStyles count="7">
    <cellStyle name="Millares [0] 2" xfId="1"/>
    <cellStyle name="Millares 2" xfId="2"/>
    <cellStyle name="Millares 2 2" xfId="3"/>
    <cellStyle name="Millares 2 3" xfId="4"/>
    <cellStyle name="Millares 3" xfId="5"/>
    <cellStyle name="Normal" xfId="0" builtinId="0"/>
    <cellStyle name="Normal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134569</xdr:rowOff>
    </xdr:from>
    <xdr:to>
      <xdr:col>0</xdr:col>
      <xdr:colOff>0</xdr:colOff>
      <xdr:row>4</xdr:row>
      <xdr:rowOff>86944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77569" y="134569"/>
          <a:ext cx="5069100" cy="8584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1">
            <a:defRPr sz="1000"/>
          </a:pPr>
          <a:r>
            <a:rPr lang="es-PY" sz="2000" b="0" i="0" strike="noStrike">
              <a:solidFill>
                <a:srgbClr val="000000"/>
              </a:solidFill>
              <a:latin typeface="Monotype Corsiva"/>
            </a:rPr>
            <a:t>Universidad Nacional de Asunción</a:t>
          </a:r>
        </a:p>
        <a:p>
          <a:pPr algn="ctr" rtl="1">
            <a:defRPr sz="1000"/>
          </a:pPr>
          <a:r>
            <a:rPr lang="es-PY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RECTORADO</a:t>
          </a:r>
        </a:p>
        <a:p>
          <a:pPr algn="ctr" rtl="1">
            <a:defRPr sz="1000"/>
          </a:pPr>
          <a:r>
            <a:rPr lang="es-PY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DIRECCIÓN GENERAL DE PLANIFICACIÓN Y</a:t>
          </a:r>
          <a:r>
            <a:rPr lang="es-PY" sz="1000" b="1" i="0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DESAROLLO</a:t>
          </a:r>
          <a:endParaRPr lang="es-PY" sz="1000" b="1" i="0" strike="noStrike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0</xdr:colOff>
      <xdr:row>0</xdr:row>
      <xdr:rowOff>106680</xdr:rowOff>
    </xdr:from>
    <xdr:to>
      <xdr:col>0</xdr:col>
      <xdr:colOff>0</xdr:colOff>
      <xdr:row>4</xdr:row>
      <xdr:rowOff>38100</xdr:rowOff>
    </xdr:to>
    <xdr:pic>
      <xdr:nvPicPr>
        <xdr:cNvPr id="1726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463" t="-8447" r="-6274" b="-8447"/>
        <a:stretch>
          <a:fillRect/>
        </a:stretch>
      </xdr:blipFill>
      <xdr:spPr bwMode="auto">
        <a:xfrm>
          <a:off x="0" y="106680"/>
          <a:ext cx="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1972228</xdr:colOff>
      <xdr:row>0</xdr:row>
      <xdr:rowOff>203973</xdr:rowOff>
    </xdr:from>
    <xdr:ext cx="4898059" cy="1457610"/>
    <xdr:sp macro="" textlink="">
      <xdr:nvSpPr>
        <xdr:cNvPr id="8" name="7 CuadroTexto"/>
        <xdr:cNvSpPr txBox="1"/>
      </xdr:nvSpPr>
      <xdr:spPr>
        <a:xfrm>
          <a:off x="1918888" y="203973"/>
          <a:ext cx="4949695" cy="1457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Ingresantes</a:t>
          </a:r>
          <a:r>
            <a:rPr lang="es-PY" sz="2800" b="1" baseline="0">
              <a:solidFill>
                <a:schemeClr val="bg1"/>
              </a:solidFill>
            </a:rPr>
            <a:t> por Unidades Académicas</a:t>
          </a:r>
          <a:endParaRPr lang="es-PY" sz="2800" b="1">
            <a:solidFill>
              <a:schemeClr val="bg1"/>
            </a:solidFill>
          </a:endParaRP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207645</xdr:colOff>
      <xdr:row>0</xdr:row>
      <xdr:rowOff>85726</xdr:rowOff>
    </xdr:from>
    <xdr:to>
      <xdr:col>0</xdr:col>
      <xdr:colOff>1893092</xdr:colOff>
      <xdr:row>4</xdr:row>
      <xdr:rowOff>398061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200025" y="85726"/>
          <a:ext cx="1647825" cy="1638300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37171</xdr:colOff>
      <xdr:row>0</xdr:row>
      <xdr:rowOff>270648</xdr:rowOff>
    </xdr:from>
    <xdr:ext cx="5617354" cy="1603520"/>
    <xdr:sp macro="" textlink="">
      <xdr:nvSpPr>
        <xdr:cNvPr id="2" name="1 CuadroTexto"/>
        <xdr:cNvSpPr txBox="1"/>
      </xdr:nvSpPr>
      <xdr:spPr>
        <a:xfrm>
          <a:off x="2037421" y="270648"/>
          <a:ext cx="5609963" cy="1611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Ingresantes</a:t>
          </a:r>
          <a:r>
            <a:rPr lang="es-PY" sz="2800" b="1" baseline="0">
              <a:solidFill>
                <a:schemeClr val="bg1"/>
              </a:solidFill>
            </a:rPr>
            <a:t> por  Unidad Académica, Carreras y Sedes</a:t>
          </a:r>
          <a:endParaRPr lang="es-PY" sz="2800" b="1">
            <a:solidFill>
              <a:schemeClr val="bg1"/>
            </a:solidFill>
          </a:endParaRPr>
        </a:p>
        <a:p>
          <a:pPr algn="ctr"/>
          <a:r>
            <a:rPr lang="es-PY" sz="2800" b="1">
              <a:solidFill>
                <a:schemeClr val="bg1"/>
              </a:solidFill>
            </a:rPr>
            <a:t>Periodo 2021</a:t>
          </a:r>
          <a:r>
            <a:rPr lang="es-PY" sz="2800" b="1" baseline="0">
              <a:solidFill>
                <a:schemeClr val="bg1"/>
              </a:solidFill>
            </a:rPr>
            <a:t> </a:t>
          </a:r>
          <a:r>
            <a:rPr lang="es-PY" sz="2800" b="1">
              <a:solidFill>
                <a:schemeClr val="bg1"/>
              </a:solidFill>
            </a:rPr>
            <a:t>- 2025</a:t>
          </a:r>
        </a:p>
      </xdr:txBody>
    </xdr:sp>
    <xdr:clientData/>
  </xdr:oneCellAnchor>
  <xdr:twoCellAnchor editAs="oneCell">
    <xdr:from>
      <xdr:col>0</xdr:col>
      <xdr:colOff>207645</xdr:colOff>
      <xdr:row>0</xdr:row>
      <xdr:rowOff>85726</xdr:rowOff>
    </xdr:from>
    <xdr:to>
      <xdr:col>0</xdr:col>
      <xdr:colOff>1900616</xdr:colOff>
      <xdr:row>4</xdr:row>
      <xdr:rowOff>390526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0025" y="85726"/>
          <a:ext cx="1647825" cy="1638300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134569</xdr:rowOff>
    </xdr:from>
    <xdr:to>
      <xdr:col>0</xdr:col>
      <xdr:colOff>0</xdr:colOff>
      <xdr:row>4</xdr:row>
      <xdr:rowOff>86944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134569"/>
          <a:ext cx="0" cy="1285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1">
            <a:defRPr sz="1000"/>
          </a:pPr>
          <a:r>
            <a:rPr lang="es-PY" sz="2000" b="0" i="0" strike="noStrike">
              <a:solidFill>
                <a:srgbClr val="000000"/>
              </a:solidFill>
              <a:latin typeface="Monotype Corsiva"/>
            </a:rPr>
            <a:t>Universidad Nacional de Asunción</a:t>
          </a:r>
        </a:p>
        <a:p>
          <a:pPr algn="ctr" rtl="1">
            <a:defRPr sz="1000"/>
          </a:pPr>
          <a:r>
            <a:rPr lang="es-PY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RECTORADO</a:t>
          </a:r>
        </a:p>
        <a:p>
          <a:pPr algn="ctr" rtl="1">
            <a:defRPr sz="1000"/>
          </a:pPr>
          <a:r>
            <a:rPr lang="es-PY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DIRECCIÓN GENERAL DE PLANIFICACIÓN Y</a:t>
          </a:r>
          <a:r>
            <a:rPr lang="es-PY" sz="1000" b="1" i="0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DESAROLLO</a:t>
          </a:r>
          <a:endParaRPr lang="es-PY" sz="1000" b="1" i="0" strike="noStrike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0</xdr:colOff>
      <xdr:row>0</xdr:row>
      <xdr:rowOff>106680</xdr:rowOff>
    </xdr:from>
    <xdr:to>
      <xdr:col>0</xdr:col>
      <xdr:colOff>0</xdr:colOff>
      <xdr:row>4</xdr:row>
      <xdr:rowOff>38100</xdr:rowOff>
    </xdr:to>
    <xdr:pic>
      <xdr:nvPicPr>
        <xdr:cNvPr id="194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463" t="-8447" r="-6274" b="-8447"/>
        <a:stretch>
          <a:fillRect/>
        </a:stretch>
      </xdr:blipFill>
      <xdr:spPr bwMode="auto">
        <a:xfrm>
          <a:off x="0" y="106680"/>
          <a:ext cx="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195075</xdr:colOff>
      <xdr:row>0</xdr:row>
      <xdr:rowOff>225140</xdr:rowOff>
    </xdr:from>
    <xdr:ext cx="5224862" cy="1574027"/>
    <xdr:sp macro="" textlink="">
      <xdr:nvSpPr>
        <xdr:cNvPr id="4" name="3 CuadroTexto"/>
        <xdr:cNvSpPr txBox="1"/>
      </xdr:nvSpPr>
      <xdr:spPr>
        <a:xfrm>
          <a:off x="1778130" y="225140"/>
          <a:ext cx="5224862" cy="15740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Ingresantes</a:t>
          </a:r>
          <a:r>
            <a:rPr lang="es-PY" sz="2800" b="1" baseline="0">
              <a:solidFill>
                <a:schemeClr val="bg1"/>
              </a:solidFill>
            </a:rPr>
            <a:t> por Carreras y Sedes</a:t>
          </a:r>
          <a:endParaRPr lang="es-PY" sz="2800" b="1">
            <a:solidFill>
              <a:schemeClr val="bg1"/>
            </a:solidFill>
          </a:endParaRP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83608</xdr:colOff>
      <xdr:row>0</xdr:row>
      <xdr:rowOff>75143</xdr:rowOff>
    </xdr:from>
    <xdr:to>
      <xdr:col>1</xdr:col>
      <xdr:colOff>151480</xdr:colOff>
      <xdr:row>4</xdr:row>
      <xdr:rowOff>379943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83608" y="75143"/>
          <a:ext cx="1651000" cy="1638300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6"/>
  <sheetViews>
    <sheetView view="pageBreakPreview" zoomScale="120" zoomScaleNormal="90" zoomScaleSheetLayoutView="120" workbookViewId="0">
      <selection activeCell="A25" sqref="A25:H25"/>
    </sheetView>
  </sheetViews>
  <sheetFormatPr baseColWidth="10" defaultRowHeight="14.4" x14ac:dyDescent="0.3"/>
  <cols>
    <col min="1" max="1" width="39.6640625" style="1" customWidth="1"/>
    <col min="2" max="6" width="9.6640625" style="62" customWidth="1"/>
    <col min="7" max="7" width="13.109375" style="63" customWidth="1"/>
    <col min="8" max="8" width="14.6640625" style="63" customWidth="1"/>
  </cols>
  <sheetData>
    <row r="1" spans="1:11" ht="27" customHeight="1" x14ac:dyDescent="0.3">
      <c r="A1" s="98"/>
      <c r="B1" s="98"/>
      <c r="C1" s="98"/>
      <c r="D1" s="98"/>
      <c r="E1" s="98"/>
      <c r="F1" s="98"/>
      <c r="G1" s="98"/>
      <c r="H1" s="98"/>
    </row>
    <row r="2" spans="1:11" ht="14.25" customHeight="1" x14ac:dyDescent="0.3">
      <c r="A2" s="98"/>
      <c r="B2" s="98"/>
      <c r="C2" s="98"/>
      <c r="D2" s="98"/>
      <c r="E2" s="98"/>
      <c r="F2" s="98"/>
      <c r="G2" s="98"/>
      <c r="H2" s="98"/>
    </row>
    <row r="3" spans="1:11" ht="14.25" customHeight="1" x14ac:dyDescent="0.3">
      <c r="A3" s="98"/>
      <c r="B3" s="98"/>
      <c r="C3" s="98"/>
      <c r="D3" s="98"/>
      <c r="E3" s="98"/>
      <c r="F3" s="98"/>
      <c r="G3" s="98"/>
      <c r="H3" s="98"/>
    </row>
    <row r="4" spans="1:11" ht="50.1" customHeight="1" x14ac:dyDescent="0.3">
      <c r="A4" s="98"/>
      <c r="B4" s="98"/>
      <c r="C4" s="98"/>
      <c r="D4" s="98"/>
      <c r="E4" s="98"/>
      <c r="F4" s="98"/>
      <c r="G4" s="98"/>
      <c r="H4" s="98"/>
    </row>
    <row r="5" spans="1:11" ht="50.1" customHeight="1" x14ac:dyDescent="0.3">
      <c r="A5" s="99"/>
      <c r="B5" s="99"/>
      <c r="C5" s="99"/>
      <c r="D5" s="99"/>
      <c r="E5" s="99"/>
      <c r="F5" s="99"/>
      <c r="G5" s="99"/>
      <c r="H5" s="99"/>
    </row>
    <row r="6" spans="1:11" s="1" customFormat="1" ht="39.75" customHeight="1" x14ac:dyDescent="0.25">
      <c r="A6" s="100" t="s">
        <v>18</v>
      </c>
      <c r="B6" s="100"/>
      <c r="C6" s="100"/>
      <c r="D6" s="100"/>
      <c r="E6" s="100"/>
      <c r="F6" s="100"/>
      <c r="G6" s="100"/>
      <c r="H6" s="100"/>
    </row>
    <row r="7" spans="1:11" ht="15.75" customHeight="1" x14ac:dyDescent="0.3">
      <c r="A7" s="108" t="s">
        <v>13</v>
      </c>
      <c r="B7" s="102" t="s">
        <v>17</v>
      </c>
      <c r="C7" s="103"/>
      <c r="D7" s="103"/>
      <c r="E7" s="103"/>
      <c r="F7" s="104"/>
      <c r="G7" s="111" t="s">
        <v>11</v>
      </c>
      <c r="H7" s="114" t="s">
        <v>12</v>
      </c>
    </row>
    <row r="8" spans="1:11" ht="15.75" customHeight="1" x14ac:dyDescent="0.3">
      <c r="A8" s="109"/>
      <c r="B8" s="105"/>
      <c r="C8" s="106"/>
      <c r="D8" s="106"/>
      <c r="E8" s="106"/>
      <c r="F8" s="107"/>
      <c r="G8" s="112"/>
      <c r="H8" s="115"/>
    </row>
    <row r="9" spans="1:11" ht="15" customHeight="1" x14ac:dyDescent="0.3">
      <c r="A9" s="110"/>
      <c r="B9" s="4">
        <v>2021</v>
      </c>
      <c r="C9" s="4">
        <v>2022</v>
      </c>
      <c r="D9" s="4">
        <v>2023</v>
      </c>
      <c r="E9" s="4">
        <v>2024</v>
      </c>
      <c r="F9" s="4">
        <v>2025</v>
      </c>
      <c r="G9" s="113"/>
      <c r="H9" s="116"/>
    </row>
    <row r="10" spans="1:11" ht="20.100000000000001" customHeight="1" x14ac:dyDescent="0.3">
      <c r="A10" s="5" t="s">
        <v>5</v>
      </c>
      <c r="B10" s="7">
        <v>1464</v>
      </c>
      <c r="C10" s="7">
        <v>958</v>
      </c>
      <c r="D10" s="7">
        <v>870</v>
      </c>
      <c r="E10" s="7">
        <v>921</v>
      </c>
      <c r="F10" s="7">
        <v>815</v>
      </c>
      <c r="G10" s="7">
        <f>AVERAGE(B10:F10)</f>
        <v>1005.6</v>
      </c>
      <c r="H10" s="10">
        <f>+G10/6746*100</f>
        <v>14.906611325229765</v>
      </c>
      <c r="J10" s="18"/>
      <c r="K10" s="18"/>
    </row>
    <row r="11" spans="1:11" ht="20.100000000000001" customHeight="1" x14ac:dyDescent="0.3">
      <c r="A11" s="5" t="s">
        <v>2</v>
      </c>
      <c r="B11" s="6">
        <v>292</v>
      </c>
      <c r="C11" s="6">
        <v>275</v>
      </c>
      <c r="D11" s="6">
        <v>292</v>
      </c>
      <c r="E11" s="6">
        <v>312</v>
      </c>
      <c r="F11" s="6">
        <v>293</v>
      </c>
      <c r="G11" s="7">
        <f t="shared" ref="G11:G24" si="0">AVERAGE(B11:F11)</f>
        <v>292.8</v>
      </c>
      <c r="H11" s="10">
        <f t="shared" ref="H11:H23" si="1">+G11/6746*100</f>
        <v>4.3403498369404092</v>
      </c>
      <c r="J11" s="18"/>
      <c r="K11" s="18"/>
    </row>
    <row r="12" spans="1:11" ht="20.100000000000001" customHeight="1" x14ac:dyDescent="0.3">
      <c r="A12" s="5" t="s">
        <v>6</v>
      </c>
      <c r="B12" s="6">
        <v>155</v>
      </c>
      <c r="C12" s="6">
        <v>188</v>
      </c>
      <c r="D12" s="6">
        <v>170</v>
      </c>
      <c r="E12" s="6">
        <v>224</v>
      </c>
      <c r="F12" s="6">
        <v>199</v>
      </c>
      <c r="G12" s="7">
        <f t="shared" si="0"/>
        <v>187.2</v>
      </c>
      <c r="H12" s="10">
        <f t="shared" si="1"/>
        <v>2.7749777646012452</v>
      </c>
      <c r="J12" s="18"/>
      <c r="K12" s="18"/>
    </row>
    <row r="13" spans="1:11" ht="20.100000000000001" customHeight="1" x14ac:dyDescent="0.3">
      <c r="A13" s="5" t="s">
        <v>9</v>
      </c>
      <c r="B13" s="6">
        <v>1745</v>
      </c>
      <c r="C13" s="6">
        <v>1110</v>
      </c>
      <c r="D13" s="6">
        <v>1474</v>
      </c>
      <c r="E13" s="6">
        <v>1535</v>
      </c>
      <c r="F13" s="6">
        <v>1427</v>
      </c>
      <c r="G13" s="7">
        <f t="shared" si="0"/>
        <v>1458.2</v>
      </c>
      <c r="H13" s="10">
        <v>21</v>
      </c>
      <c r="J13" s="18"/>
      <c r="K13" s="18"/>
    </row>
    <row r="14" spans="1:11" ht="20.100000000000001" customHeight="1" x14ac:dyDescent="0.3">
      <c r="A14" s="5" t="s">
        <v>7</v>
      </c>
      <c r="B14" s="6">
        <v>53</v>
      </c>
      <c r="C14" s="6">
        <v>33</v>
      </c>
      <c r="D14" s="6">
        <v>36</v>
      </c>
      <c r="E14" s="6">
        <v>32</v>
      </c>
      <c r="F14" s="6">
        <v>59</v>
      </c>
      <c r="G14" s="7">
        <f t="shared" si="0"/>
        <v>42.6</v>
      </c>
      <c r="H14" s="10">
        <f t="shared" si="1"/>
        <v>0.63148532463682183</v>
      </c>
      <c r="J14" s="18"/>
      <c r="K14" s="18"/>
    </row>
    <row r="15" spans="1:11" ht="20.100000000000001" customHeight="1" x14ac:dyDescent="0.3">
      <c r="A15" s="8" t="s">
        <v>3</v>
      </c>
      <c r="B15" s="6">
        <v>233</v>
      </c>
      <c r="C15" s="6">
        <v>176</v>
      </c>
      <c r="D15" s="6">
        <v>237</v>
      </c>
      <c r="E15" s="6">
        <v>257</v>
      </c>
      <c r="F15" s="6">
        <v>303</v>
      </c>
      <c r="G15" s="7">
        <f t="shared" si="0"/>
        <v>241.2</v>
      </c>
      <c r="H15" s="10">
        <f t="shared" si="1"/>
        <v>3.5754521197746811</v>
      </c>
      <c r="J15" s="18"/>
      <c r="K15" s="18"/>
    </row>
    <row r="16" spans="1:11" ht="20.100000000000001" customHeight="1" x14ac:dyDescent="0.3">
      <c r="A16" s="5" t="s">
        <v>10</v>
      </c>
      <c r="B16" s="6">
        <v>926</v>
      </c>
      <c r="C16" s="6">
        <v>1060</v>
      </c>
      <c r="D16" s="6">
        <v>944</v>
      </c>
      <c r="E16" s="6">
        <v>698</v>
      </c>
      <c r="F16" s="6">
        <v>625</v>
      </c>
      <c r="G16" s="7">
        <f t="shared" si="0"/>
        <v>850.6</v>
      </c>
      <c r="H16" s="10">
        <f t="shared" si="1"/>
        <v>12.608953453898607</v>
      </c>
      <c r="J16" s="18"/>
      <c r="K16" s="18"/>
    </row>
    <row r="17" spans="1:11" ht="20.100000000000001" customHeight="1" x14ac:dyDescent="0.3">
      <c r="A17" s="5" t="s">
        <v>0</v>
      </c>
      <c r="B17" s="6">
        <v>564</v>
      </c>
      <c r="C17" s="6">
        <v>516</v>
      </c>
      <c r="D17" s="6">
        <v>479</v>
      </c>
      <c r="E17" s="6">
        <v>475</v>
      </c>
      <c r="F17" s="6">
        <v>495</v>
      </c>
      <c r="G17" s="7">
        <f t="shared" si="0"/>
        <v>505.8</v>
      </c>
      <c r="H17" s="10">
        <f t="shared" si="1"/>
        <v>7.497776460124518</v>
      </c>
      <c r="J17" s="18"/>
      <c r="K17" s="18"/>
    </row>
    <row r="18" spans="1:11" ht="20.100000000000001" customHeight="1" x14ac:dyDescent="0.3">
      <c r="A18" s="3" t="s">
        <v>4</v>
      </c>
      <c r="B18" s="6">
        <v>320</v>
      </c>
      <c r="C18" s="6">
        <v>311</v>
      </c>
      <c r="D18" s="6">
        <v>310</v>
      </c>
      <c r="E18" s="6">
        <v>324</v>
      </c>
      <c r="F18" s="6">
        <v>312</v>
      </c>
      <c r="G18" s="7">
        <f t="shared" si="0"/>
        <v>315.39999999999998</v>
      </c>
      <c r="H18" s="10">
        <f t="shared" si="1"/>
        <v>4.6753631781796621</v>
      </c>
      <c r="J18" s="18"/>
      <c r="K18" s="18"/>
    </row>
    <row r="19" spans="1:11" ht="20.100000000000001" customHeight="1" x14ac:dyDescent="0.3">
      <c r="A19" s="8" t="s">
        <v>14</v>
      </c>
      <c r="B19" s="6">
        <v>302</v>
      </c>
      <c r="C19" s="6">
        <v>280</v>
      </c>
      <c r="D19" s="6">
        <v>485</v>
      </c>
      <c r="E19" s="6">
        <v>435</v>
      </c>
      <c r="F19" s="6">
        <v>484</v>
      </c>
      <c r="G19" s="7">
        <f t="shared" si="0"/>
        <v>397.2</v>
      </c>
      <c r="H19" s="10">
        <f t="shared" si="1"/>
        <v>5.8879335902757184</v>
      </c>
      <c r="J19" s="18"/>
      <c r="K19" s="18"/>
    </row>
    <row r="20" spans="1:11" ht="20.100000000000001" customHeight="1" x14ac:dyDescent="0.3">
      <c r="A20" s="8" t="s">
        <v>8</v>
      </c>
      <c r="B20" s="7">
        <v>589</v>
      </c>
      <c r="C20" s="6">
        <v>390</v>
      </c>
      <c r="D20" s="6">
        <v>547</v>
      </c>
      <c r="E20" s="6">
        <v>648</v>
      </c>
      <c r="F20" s="6">
        <v>671</v>
      </c>
      <c r="G20" s="7">
        <f t="shared" si="0"/>
        <v>569</v>
      </c>
      <c r="H20" s="10">
        <f t="shared" si="1"/>
        <v>8.434627927660836</v>
      </c>
      <c r="J20" s="18"/>
      <c r="K20" s="18"/>
    </row>
    <row r="21" spans="1:11" ht="20.100000000000001" customHeight="1" x14ac:dyDescent="0.3">
      <c r="A21" s="8" t="s">
        <v>1</v>
      </c>
      <c r="B21" s="6">
        <v>470</v>
      </c>
      <c r="C21" s="6">
        <v>452</v>
      </c>
      <c r="D21" s="6">
        <v>496</v>
      </c>
      <c r="E21" s="6">
        <v>694</v>
      </c>
      <c r="F21" s="6">
        <v>745</v>
      </c>
      <c r="G21" s="7">
        <f t="shared" si="0"/>
        <v>571.4</v>
      </c>
      <c r="H21" s="10">
        <f t="shared" si="1"/>
        <v>8.4702045656685439</v>
      </c>
      <c r="J21" s="18"/>
      <c r="K21" s="18"/>
    </row>
    <row r="22" spans="1:11" ht="20.100000000000001" customHeight="1" x14ac:dyDescent="0.3">
      <c r="A22" s="8" t="s">
        <v>15</v>
      </c>
      <c r="B22" s="6">
        <v>172</v>
      </c>
      <c r="C22" s="6">
        <v>233</v>
      </c>
      <c r="D22" s="6">
        <v>247</v>
      </c>
      <c r="E22" s="6">
        <v>317</v>
      </c>
      <c r="F22" s="6">
        <v>317</v>
      </c>
      <c r="G22" s="7">
        <f t="shared" si="0"/>
        <v>257.2</v>
      </c>
      <c r="H22" s="10">
        <f t="shared" si="1"/>
        <v>3.8126297064927366</v>
      </c>
      <c r="J22" s="18"/>
      <c r="K22" s="18"/>
    </row>
    <row r="23" spans="1:11" ht="20.100000000000001" customHeight="1" x14ac:dyDescent="0.3">
      <c r="A23" s="8" t="s">
        <v>16</v>
      </c>
      <c r="B23" s="6">
        <v>190</v>
      </c>
      <c r="C23" s="6">
        <v>166</v>
      </c>
      <c r="D23" s="6">
        <v>139</v>
      </c>
      <c r="E23" s="6">
        <v>142</v>
      </c>
      <c r="F23" s="6">
        <v>88</v>
      </c>
      <c r="G23" s="7">
        <f t="shared" si="0"/>
        <v>145</v>
      </c>
      <c r="H23" s="10">
        <f t="shared" si="1"/>
        <v>2.1494218796323747</v>
      </c>
      <c r="J23" s="18"/>
      <c r="K23" s="18"/>
    </row>
    <row r="24" spans="1:11" ht="21" customHeight="1" x14ac:dyDescent="0.3">
      <c r="A24" s="9" t="s">
        <v>166</v>
      </c>
      <c r="B24" s="60">
        <v>7475</v>
      </c>
      <c r="C24" s="60">
        <v>6148</v>
      </c>
      <c r="D24" s="60">
        <v>6726</v>
      </c>
      <c r="E24" s="60">
        <v>7014</v>
      </c>
      <c r="F24" s="60">
        <f>SUM(F10:F23)</f>
        <v>6833</v>
      </c>
      <c r="G24" s="60">
        <f t="shared" si="0"/>
        <v>6839.2</v>
      </c>
      <c r="H24" s="61">
        <v>100</v>
      </c>
      <c r="J24" s="18"/>
      <c r="K24" s="18"/>
    </row>
    <row r="25" spans="1:11" x14ac:dyDescent="0.3">
      <c r="A25" s="101" t="s">
        <v>165</v>
      </c>
      <c r="B25" s="101"/>
      <c r="C25" s="101"/>
      <c r="D25" s="101"/>
      <c r="E25" s="101"/>
      <c r="F25" s="101"/>
      <c r="G25" s="101"/>
      <c r="H25" s="101"/>
    </row>
    <row r="27" spans="1:11" x14ac:dyDescent="0.3">
      <c r="F27" s="63"/>
    </row>
    <row r="28" spans="1:11" x14ac:dyDescent="0.3">
      <c r="F28" s="63"/>
    </row>
    <row r="29" spans="1:11" x14ac:dyDescent="0.3">
      <c r="F29" s="63"/>
    </row>
    <row r="30" spans="1:11" x14ac:dyDescent="0.3">
      <c r="F30" s="63"/>
    </row>
    <row r="31" spans="1:11" x14ac:dyDescent="0.3">
      <c r="F31" s="63"/>
    </row>
    <row r="32" spans="1:11" x14ac:dyDescent="0.3">
      <c r="F32" s="63"/>
    </row>
    <row r="33" spans="6:6" x14ac:dyDescent="0.3">
      <c r="F33" s="63"/>
    </row>
    <row r="34" spans="6:6" x14ac:dyDescent="0.3">
      <c r="F34" s="63"/>
    </row>
    <row r="35" spans="6:6" x14ac:dyDescent="0.3">
      <c r="F35" s="63"/>
    </row>
    <row r="38" spans="6:6" x14ac:dyDescent="0.3">
      <c r="F38" s="63"/>
    </row>
    <row r="39" spans="6:6" x14ac:dyDescent="0.3">
      <c r="F39" s="63"/>
    </row>
    <row r="40" spans="6:6" x14ac:dyDescent="0.3">
      <c r="F40" s="63"/>
    </row>
    <row r="41" spans="6:6" x14ac:dyDescent="0.3">
      <c r="F41" s="63"/>
    </row>
    <row r="42" spans="6:6" x14ac:dyDescent="0.3">
      <c r="F42" s="63"/>
    </row>
    <row r="43" spans="6:6" x14ac:dyDescent="0.3">
      <c r="F43" s="63"/>
    </row>
    <row r="44" spans="6:6" x14ac:dyDescent="0.3">
      <c r="F44" s="63"/>
    </row>
    <row r="45" spans="6:6" x14ac:dyDescent="0.3">
      <c r="F45" s="63"/>
    </row>
    <row r="46" spans="6:6" x14ac:dyDescent="0.3">
      <c r="F46" s="63"/>
    </row>
    <row r="47" spans="6:6" x14ac:dyDescent="0.3">
      <c r="F47" s="63"/>
    </row>
    <row r="48" spans="6:6" x14ac:dyDescent="0.3">
      <c r="F48" s="63"/>
    </row>
    <row r="49" spans="6:6" x14ac:dyDescent="0.3">
      <c r="F49" s="63"/>
    </row>
    <row r="50" spans="6:6" x14ac:dyDescent="0.3">
      <c r="F50" s="63"/>
    </row>
    <row r="53" spans="6:6" x14ac:dyDescent="0.3">
      <c r="F53" s="63"/>
    </row>
    <row r="54" spans="6:6" x14ac:dyDescent="0.3">
      <c r="F54" s="63"/>
    </row>
    <row r="55" spans="6:6" x14ac:dyDescent="0.3">
      <c r="F55" s="63"/>
    </row>
    <row r="56" spans="6:6" x14ac:dyDescent="0.3">
      <c r="F56" s="63"/>
    </row>
    <row r="57" spans="6:6" x14ac:dyDescent="0.3">
      <c r="F57" s="63"/>
    </row>
    <row r="58" spans="6:6" x14ac:dyDescent="0.3">
      <c r="F58" s="63"/>
    </row>
    <row r="59" spans="6:6" x14ac:dyDescent="0.3">
      <c r="F59" s="63"/>
    </row>
    <row r="60" spans="6:6" x14ac:dyDescent="0.3">
      <c r="F60" s="63"/>
    </row>
    <row r="61" spans="6:6" x14ac:dyDescent="0.3">
      <c r="F61" s="63"/>
    </row>
    <row r="62" spans="6:6" x14ac:dyDescent="0.3">
      <c r="F62" s="63"/>
    </row>
    <row r="63" spans="6:6" x14ac:dyDescent="0.3">
      <c r="F63" s="63"/>
    </row>
    <row r="64" spans="6:6" x14ac:dyDescent="0.3">
      <c r="F64" s="63"/>
    </row>
    <row r="65" spans="6:6" x14ac:dyDescent="0.3">
      <c r="F65" s="63"/>
    </row>
    <row r="66" spans="6:6" x14ac:dyDescent="0.3">
      <c r="F66" s="63"/>
    </row>
    <row r="67" spans="6:6" x14ac:dyDescent="0.3">
      <c r="F67" s="63"/>
    </row>
    <row r="68" spans="6:6" x14ac:dyDescent="0.3">
      <c r="F68" s="63"/>
    </row>
    <row r="69" spans="6:6" x14ac:dyDescent="0.3">
      <c r="F69" s="63"/>
    </row>
    <row r="70" spans="6:6" x14ac:dyDescent="0.3">
      <c r="F70" s="63"/>
    </row>
    <row r="71" spans="6:6" x14ac:dyDescent="0.3">
      <c r="F71" s="63"/>
    </row>
    <row r="72" spans="6:6" x14ac:dyDescent="0.3">
      <c r="F72" s="63"/>
    </row>
    <row r="73" spans="6:6" x14ac:dyDescent="0.3">
      <c r="F73" s="63"/>
    </row>
    <row r="74" spans="6:6" x14ac:dyDescent="0.3">
      <c r="F74" s="63"/>
    </row>
    <row r="77" spans="6:6" x14ac:dyDescent="0.3">
      <c r="F77" s="63"/>
    </row>
    <row r="78" spans="6:6" x14ac:dyDescent="0.3">
      <c r="F78" s="63"/>
    </row>
    <row r="79" spans="6:6" x14ac:dyDescent="0.3">
      <c r="F79" s="63"/>
    </row>
    <row r="83" spans="6:6" x14ac:dyDescent="0.3">
      <c r="F83" s="63"/>
    </row>
    <row r="84" spans="6:6" x14ac:dyDescent="0.3">
      <c r="F84" s="63"/>
    </row>
    <row r="85" spans="6:6" x14ac:dyDescent="0.3">
      <c r="F85" s="63"/>
    </row>
    <row r="86" spans="6:6" x14ac:dyDescent="0.3">
      <c r="F86" s="63"/>
    </row>
    <row r="87" spans="6:6" x14ac:dyDescent="0.3">
      <c r="F87" s="63"/>
    </row>
    <row r="88" spans="6:6" x14ac:dyDescent="0.3">
      <c r="F88" s="63"/>
    </row>
    <row r="89" spans="6:6" x14ac:dyDescent="0.3">
      <c r="F89" s="63"/>
    </row>
    <row r="90" spans="6:6" x14ac:dyDescent="0.3">
      <c r="F90" s="63"/>
    </row>
    <row r="94" spans="6:6" x14ac:dyDescent="0.3">
      <c r="F94" s="63"/>
    </row>
    <row r="95" spans="6:6" x14ac:dyDescent="0.3">
      <c r="F95" s="63"/>
    </row>
    <row r="96" spans="6:6" x14ac:dyDescent="0.3">
      <c r="F96" s="63"/>
    </row>
    <row r="97" spans="6:6" x14ac:dyDescent="0.3">
      <c r="F97" s="63"/>
    </row>
    <row r="98" spans="6:6" x14ac:dyDescent="0.3">
      <c r="F98" s="63"/>
    </row>
    <row r="99" spans="6:6" x14ac:dyDescent="0.3">
      <c r="F99" s="63"/>
    </row>
    <row r="100" spans="6:6" x14ac:dyDescent="0.3">
      <c r="F100" s="63"/>
    </row>
    <row r="101" spans="6:6" x14ac:dyDescent="0.3">
      <c r="F101" s="63"/>
    </row>
    <row r="102" spans="6:6" x14ac:dyDescent="0.3">
      <c r="F102" s="63"/>
    </row>
    <row r="103" spans="6:6" x14ac:dyDescent="0.3">
      <c r="F103" s="63"/>
    </row>
    <row r="104" spans="6:6" x14ac:dyDescent="0.3">
      <c r="F104" s="63"/>
    </row>
    <row r="105" spans="6:6" x14ac:dyDescent="0.3">
      <c r="F105" s="63"/>
    </row>
    <row r="106" spans="6:6" x14ac:dyDescent="0.3">
      <c r="F106" s="63"/>
    </row>
    <row r="107" spans="6:6" x14ac:dyDescent="0.3">
      <c r="F107" s="63"/>
    </row>
    <row r="108" spans="6:6" x14ac:dyDescent="0.3">
      <c r="F108" s="63"/>
    </row>
    <row r="109" spans="6:6" x14ac:dyDescent="0.3">
      <c r="F109" s="63"/>
    </row>
    <row r="110" spans="6:6" x14ac:dyDescent="0.3">
      <c r="F110" s="63"/>
    </row>
    <row r="111" spans="6:6" x14ac:dyDescent="0.3">
      <c r="F111" s="63"/>
    </row>
    <row r="112" spans="6:6" x14ac:dyDescent="0.3">
      <c r="F112" s="63"/>
    </row>
    <row r="113" spans="6:6" x14ac:dyDescent="0.3">
      <c r="F113" s="63"/>
    </row>
    <row r="114" spans="6:6" x14ac:dyDescent="0.3">
      <c r="F114" s="63"/>
    </row>
    <row r="115" spans="6:6" x14ac:dyDescent="0.3">
      <c r="F115" s="63"/>
    </row>
    <row r="116" spans="6:6" x14ac:dyDescent="0.3">
      <c r="F116" s="63"/>
    </row>
    <row r="117" spans="6:6" x14ac:dyDescent="0.3">
      <c r="F117" s="63"/>
    </row>
    <row r="118" spans="6:6" x14ac:dyDescent="0.3">
      <c r="F118" s="63"/>
    </row>
    <row r="119" spans="6:6" x14ac:dyDescent="0.3">
      <c r="F119" s="63"/>
    </row>
    <row r="120" spans="6:6" x14ac:dyDescent="0.3">
      <c r="F120" s="63"/>
    </row>
    <row r="121" spans="6:6" x14ac:dyDescent="0.3">
      <c r="F121" s="63"/>
    </row>
    <row r="122" spans="6:6" x14ac:dyDescent="0.3">
      <c r="F122" s="63"/>
    </row>
    <row r="125" spans="6:6" x14ac:dyDescent="0.3">
      <c r="F125" s="63"/>
    </row>
    <row r="126" spans="6:6" x14ac:dyDescent="0.3">
      <c r="F126" s="63"/>
    </row>
    <row r="127" spans="6:6" x14ac:dyDescent="0.3">
      <c r="F127" s="63"/>
    </row>
    <row r="128" spans="6:6" x14ac:dyDescent="0.3">
      <c r="F128" s="63"/>
    </row>
    <row r="129" spans="6:6" x14ac:dyDescent="0.3">
      <c r="F129" s="63"/>
    </row>
    <row r="130" spans="6:6" x14ac:dyDescent="0.3">
      <c r="F130" s="63"/>
    </row>
    <row r="131" spans="6:6" x14ac:dyDescent="0.3">
      <c r="F131" s="63"/>
    </row>
    <row r="132" spans="6:6" x14ac:dyDescent="0.3">
      <c r="F132" s="63"/>
    </row>
    <row r="133" spans="6:6" x14ac:dyDescent="0.3">
      <c r="F133" s="63"/>
    </row>
    <row r="134" spans="6:6" x14ac:dyDescent="0.3">
      <c r="F134" s="63"/>
    </row>
    <row r="135" spans="6:6" x14ac:dyDescent="0.3">
      <c r="F135" s="63"/>
    </row>
    <row r="136" spans="6:6" x14ac:dyDescent="0.3">
      <c r="F136" s="63"/>
    </row>
    <row r="137" spans="6:6" x14ac:dyDescent="0.3">
      <c r="F137" s="63"/>
    </row>
    <row r="138" spans="6:6" x14ac:dyDescent="0.3">
      <c r="F138" s="63"/>
    </row>
    <row r="139" spans="6:6" x14ac:dyDescent="0.3">
      <c r="F139" s="63"/>
    </row>
    <row r="140" spans="6:6" x14ac:dyDescent="0.3">
      <c r="F140" s="63"/>
    </row>
    <row r="141" spans="6:6" x14ac:dyDescent="0.3">
      <c r="F141" s="63"/>
    </row>
    <row r="142" spans="6:6" x14ac:dyDescent="0.3">
      <c r="F142" s="63"/>
    </row>
    <row r="143" spans="6:6" x14ac:dyDescent="0.3">
      <c r="F143" s="63"/>
    </row>
    <row r="144" spans="6:6" x14ac:dyDescent="0.3">
      <c r="F144" s="63"/>
    </row>
    <row r="148" spans="6:6" x14ac:dyDescent="0.3">
      <c r="F148" s="63"/>
    </row>
    <row r="149" spans="6:6" x14ac:dyDescent="0.3">
      <c r="F149" s="63"/>
    </row>
    <row r="150" spans="6:6" x14ac:dyDescent="0.3">
      <c r="F150" s="63"/>
    </row>
    <row r="151" spans="6:6" x14ac:dyDescent="0.3">
      <c r="F151" s="63"/>
    </row>
    <row r="152" spans="6:6" x14ac:dyDescent="0.3">
      <c r="F152" s="63"/>
    </row>
    <row r="153" spans="6:6" x14ac:dyDescent="0.3">
      <c r="F153" s="63"/>
    </row>
    <row r="154" spans="6:6" x14ac:dyDescent="0.3">
      <c r="F154" s="63"/>
    </row>
    <row r="155" spans="6:6" x14ac:dyDescent="0.3">
      <c r="F155" s="63"/>
    </row>
    <row r="156" spans="6:6" x14ac:dyDescent="0.3">
      <c r="F156" s="63"/>
    </row>
    <row r="159" spans="6:6" x14ac:dyDescent="0.3">
      <c r="F159" s="63"/>
    </row>
    <row r="160" spans="6:6" x14ac:dyDescent="0.3">
      <c r="F160" s="63"/>
    </row>
    <row r="161" spans="6:6" x14ac:dyDescent="0.3">
      <c r="F161" s="63"/>
    </row>
    <row r="162" spans="6:6" x14ac:dyDescent="0.3">
      <c r="F162" s="63"/>
    </row>
    <row r="163" spans="6:6" x14ac:dyDescent="0.3">
      <c r="F163" s="63"/>
    </row>
    <row r="164" spans="6:6" x14ac:dyDescent="0.3">
      <c r="F164" s="63"/>
    </row>
    <row r="165" spans="6:6" x14ac:dyDescent="0.3">
      <c r="F165" s="63"/>
    </row>
    <row r="166" spans="6:6" x14ac:dyDescent="0.3">
      <c r="F166" s="63"/>
    </row>
    <row r="167" spans="6:6" x14ac:dyDescent="0.3">
      <c r="F167" s="63"/>
    </row>
    <row r="170" spans="6:6" x14ac:dyDescent="0.3">
      <c r="F170" s="63"/>
    </row>
    <row r="171" spans="6:6" x14ac:dyDescent="0.3">
      <c r="F171" s="63"/>
    </row>
    <row r="172" spans="6:6" x14ac:dyDescent="0.3">
      <c r="F172" s="63"/>
    </row>
    <row r="173" spans="6:6" x14ac:dyDescent="0.3">
      <c r="F173" s="63"/>
    </row>
    <row r="174" spans="6:6" x14ac:dyDescent="0.3">
      <c r="F174" s="63"/>
    </row>
    <row r="175" spans="6:6" x14ac:dyDescent="0.3">
      <c r="F175" s="63"/>
    </row>
    <row r="176" spans="6:6" x14ac:dyDescent="0.3">
      <c r="F176" s="63"/>
    </row>
    <row r="177" spans="6:6" x14ac:dyDescent="0.3">
      <c r="F177" s="63"/>
    </row>
    <row r="178" spans="6:6" x14ac:dyDescent="0.3">
      <c r="F178" s="63"/>
    </row>
    <row r="179" spans="6:6" x14ac:dyDescent="0.3">
      <c r="F179" s="63"/>
    </row>
    <row r="180" spans="6:6" x14ac:dyDescent="0.3">
      <c r="F180" s="63"/>
    </row>
    <row r="181" spans="6:6" x14ac:dyDescent="0.3">
      <c r="F181" s="63"/>
    </row>
    <row r="182" spans="6:6" x14ac:dyDescent="0.3">
      <c r="F182" s="63"/>
    </row>
    <row r="183" spans="6:6" x14ac:dyDescent="0.3">
      <c r="F183" s="63"/>
    </row>
    <row r="184" spans="6:6" x14ac:dyDescent="0.3">
      <c r="F184" s="63"/>
    </row>
    <row r="185" spans="6:6" x14ac:dyDescent="0.3">
      <c r="F185" s="63"/>
    </row>
    <row r="186" spans="6:6" x14ac:dyDescent="0.3">
      <c r="F186" s="63"/>
    </row>
    <row r="187" spans="6:6" x14ac:dyDescent="0.3">
      <c r="F187" s="63"/>
    </row>
    <row r="188" spans="6:6" x14ac:dyDescent="0.3">
      <c r="F188" s="63"/>
    </row>
    <row r="189" spans="6:6" x14ac:dyDescent="0.3">
      <c r="F189" s="63"/>
    </row>
    <row r="190" spans="6:6" x14ac:dyDescent="0.3">
      <c r="F190" s="63"/>
    </row>
    <row r="193" spans="6:6" x14ac:dyDescent="0.3">
      <c r="F193" s="63"/>
    </row>
    <row r="194" spans="6:6" x14ac:dyDescent="0.3">
      <c r="F194" s="63"/>
    </row>
    <row r="195" spans="6:6" x14ac:dyDescent="0.3">
      <c r="F195" s="63"/>
    </row>
    <row r="196" spans="6:6" x14ac:dyDescent="0.3">
      <c r="F196" s="63"/>
    </row>
    <row r="197" spans="6:6" x14ac:dyDescent="0.3">
      <c r="F197" s="63"/>
    </row>
    <row r="198" spans="6:6" x14ac:dyDescent="0.3">
      <c r="F198" s="63"/>
    </row>
    <row r="199" spans="6:6" x14ac:dyDescent="0.3">
      <c r="F199" s="63"/>
    </row>
    <row r="200" spans="6:6" x14ac:dyDescent="0.3">
      <c r="F200" s="63"/>
    </row>
    <row r="201" spans="6:6" x14ac:dyDescent="0.3">
      <c r="F201" s="63"/>
    </row>
    <row r="202" spans="6:6" x14ac:dyDescent="0.3">
      <c r="F202" s="63"/>
    </row>
    <row r="203" spans="6:6" x14ac:dyDescent="0.3">
      <c r="F203" s="63"/>
    </row>
    <row r="204" spans="6:6" x14ac:dyDescent="0.3">
      <c r="F204" s="63"/>
    </row>
    <row r="205" spans="6:6" x14ac:dyDescent="0.3">
      <c r="F205" s="63"/>
    </row>
    <row r="206" spans="6:6" x14ac:dyDescent="0.3">
      <c r="F206" s="63"/>
    </row>
    <row r="207" spans="6:6" x14ac:dyDescent="0.3">
      <c r="F207" s="63"/>
    </row>
    <row r="210" spans="6:6" x14ac:dyDescent="0.3">
      <c r="F210" s="63"/>
    </row>
    <row r="211" spans="6:6" x14ac:dyDescent="0.3">
      <c r="F211" s="63"/>
    </row>
    <row r="212" spans="6:6" x14ac:dyDescent="0.3">
      <c r="F212" s="63"/>
    </row>
    <row r="213" spans="6:6" x14ac:dyDescent="0.3">
      <c r="F213" s="63"/>
    </row>
    <row r="214" spans="6:6" x14ac:dyDescent="0.3">
      <c r="F214" s="63"/>
    </row>
    <row r="215" spans="6:6" x14ac:dyDescent="0.3">
      <c r="F215" s="63"/>
    </row>
    <row r="216" spans="6:6" x14ac:dyDescent="0.3">
      <c r="F216" s="63"/>
    </row>
    <row r="217" spans="6:6" x14ac:dyDescent="0.3">
      <c r="F217" s="63"/>
    </row>
    <row r="218" spans="6:6" x14ac:dyDescent="0.3">
      <c r="F218" s="63"/>
    </row>
    <row r="219" spans="6:6" x14ac:dyDescent="0.3">
      <c r="F219" s="63"/>
    </row>
    <row r="220" spans="6:6" x14ac:dyDescent="0.3">
      <c r="F220" s="63"/>
    </row>
    <row r="223" spans="6:6" x14ac:dyDescent="0.3">
      <c r="F223" s="63"/>
    </row>
    <row r="224" spans="6:6" x14ac:dyDescent="0.3">
      <c r="F224" s="63"/>
    </row>
    <row r="225" spans="6:6" x14ac:dyDescent="0.3">
      <c r="F225" s="63"/>
    </row>
    <row r="226" spans="6:6" x14ac:dyDescent="0.3">
      <c r="F226" s="63"/>
    </row>
  </sheetData>
  <mergeCells count="7">
    <mergeCell ref="A1:H5"/>
    <mergeCell ref="A6:H6"/>
    <mergeCell ref="A25:H25"/>
    <mergeCell ref="B7:F8"/>
    <mergeCell ref="A7:A9"/>
    <mergeCell ref="G7:G9"/>
    <mergeCell ref="H7:H9"/>
  </mergeCells>
  <printOptions horizontalCentered="1"/>
  <pageMargins left="0.70866141732283472" right="0.51181102362204722" top="0.35433070866141736" bottom="0.35433070866141736" header="0.59055118110236227" footer="1.0236220472440944"/>
  <pageSetup paperSize="5" scale="63" fitToHeight="30" orientation="portrait" r:id="rId1"/>
  <headerFooter>
    <oddFooter>&amp;L&amp;D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view="pageBreakPreview" zoomScale="86" zoomScaleNormal="82" zoomScaleSheetLayoutView="86" workbookViewId="0">
      <selection activeCell="G14" sqref="G14"/>
    </sheetView>
  </sheetViews>
  <sheetFormatPr baseColWidth="10" defaultColWidth="11.44140625" defaultRowHeight="13.8" x14ac:dyDescent="0.25"/>
  <cols>
    <col min="1" max="1" width="30" style="2" customWidth="1"/>
    <col min="2" max="2" width="36" style="1" customWidth="1"/>
    <col min="3" max="3" width="8.88671875" style="76" customWidth="1"/>
    <col min="4" max="4" width="12.109375" style="77" customWidth="1"/>
    <col min="5" max="5" width="8.88671875" style="77" customWidth="1"/>
    <col min="6" max="6" width="11.44140625" style="76" customWidth="1"/>
    <col min="7" max="7" width="11.44140625" style="76"/>
    <col min="8" max="11" width="11.44140625" style="1"/>
    <col min="12" max="12" width="14.6640625" style="1" customWidth="1"/>
    <col min="13" max="16384" width="11.44140625" style="1"/>
  </cols>
  <sheetData>
    <row r="1" spans="1:7" ht="27" customHeight="1" x14ac:dyDescent="0.25">
      <c r="A1" s="98"/>
      <c r="B1" s="98"/>
      <c r="C1" s="98"/>
      <c r="D1" s="98"/>
      <c r="E1" s="98"/>
      <c r="F1" s="98"/>
      <c r="G1" s="98"/>
    </row>
    <row r="2" spans="1:7" ht="14.25" customHeight="1" x14ac:dyDescent="0.25">
      <c r="A2" s="98"/>
      <c r="B2" s="98"/>
      <c r="C2" s="98"/>
      <c r="D2" s="98"/>
      <c r="E2" s="98"/>
      <c r="F2" s="98"/>
      <c r="G2" s="98"/>
    </row>
    <row r="3" spans="1:7" ht="14.25" customHeight="1" x14ac:dyDescent="0.25">
      <c r="A3" s="98"/>
      <c r="B3" s="98"/>
      <c r="C3" s="98"/>
      <c r="D3" s="98"/>
      <c r="E3" s="98"/>
      <c r="F3" s="98"/>
      <c r="G3" s="98"/>
    </row>
    <row r="4" spans="1:7" ht="50.1" customHeight="1" x14ac:dyDescent="0.25">
      <c r="A4" s="98"/>
      <c r="B4" s="98"/>
      <c r="C4" s="98"/>
      <c r="D4" s="98"/>
      <c r="E4" s="98"/>
      <c r="F4" s="98"/>
      <c r="G4" s="98"/>
    </row>
    <row r="5" spans="1:7" ht="50.1" customHeight="1" x14ac:dyDescent="0.25">
      <c r="A5" s="99"/>
      <c r="B5" s="99"/>
      <c r="C5" s="99"/>
      <c r="D5" s="99"/>
      <c r="E5" s="99"/>
      <c r="F5" s="99"/>
      <c r="G5" s="99"/>
    </row>
    <row r="6" spans="1:7" ht="12.75" customHeight="1" x14ac:dyDescent="0.45">
      <c r="A6" s="29"/>
      <c r="B6" s="29"/>
      <c r="C6" s="64"/>
      <c r="D6" s="64"/>
      <c r="E6" s="64"/>
      <c r="F6" s="64"/>
      <c r="G6" s="64"/>
    </row>
    <row r="7" spans="1:7" ht="15.6" x14ac:dyDescent="0.3">
      <c r="A7" s="117" t="s">
        <v>5</v>
      </c>
      <c r="B7" s="118"/>
      <c r="C7" s="118"/>
      <c r="D7" s="118"/>
      <c r="E7" s="118"/>
      <c r="F7" s="118"/>
      <c r="G7" s="119"/>
    </row>
    <row r="8" spans="1:7" ht="15.6" x14ac:dyDescent="0.3">
      <c r="A8" s="30" t="s">
        <v>131</v>
      </c>
      <c r="B8" s="30" t="s">
        <v>132</v>
      </c>
      <c r="C8" s="65">
        <v>2021</v>
      </c>
      <c r="D8" s="65">
        <v>2022</v>
      </c>
      <c r="E8" s="65">
        <v>2023</v>
      </c>
      <c r="F8" s="65">
        <v>2024</v>
      </c>
      <c r="G8" s="65">
        <v>2025</v>
      </c>
    </row>
    <row r="9" spans="1:7" ht="18" customHeight="1" x14ac:dyDescent="0.25">
      <c r="A9" s="120" t="s">
        <v>133</v>
      </c>
      <c r="B9" s="120"/>
      <c r="C9" s="66">
        <f>SUM(C10:C13)</f>
        <v>992</v>
      </c>
      <c r="D9" s="66">
        <f>SUM(D10:D13)</f>
        <v>571</v>
      </c>
      <c r="E9" s="66">
        <f>SUM(E10:E13)</f>
        <v>544</v>
      </c>
      <c r="F9" s="66">
        <f>SUM(F10:F13)</f>
        <v>618</v>
      </c>
      <c r="G9" s="66">
        <f>SUM(G10:G13)</f>
        <v>563</v>
      </c>
    </row>
    <row r="10" spans="1:7" ht="18" customHeight="1" x14ac:dyDescent="0.25">
      <c r="A10" s="121" t="s">
        <v>21</v>
      </c>
      <c r="B10" s="14" t="s">
        <v>22</v>
      </c>
      <c r="C10" s="41">
        <f>411+470</f>
        <v>881</v>
      </c>
      <c r="D10" s="41">
        <v>454</v>
      </c>
      <c r="E10" s="41">
        <v>483</v>
      </c>
      <c r="F10" s="41">
        <v>534</v>
      </c>
      <c r="G10" s="41">
        <v>513</v>
      </c>
    </row>
    <row r="11" spans="1:7" ht="18" customHeight="1" x14ac:dyDescent="0.25">
      <c r="A11" s="121"/>
      <c r="B11" s="14" t="s">
        <v>23</v>
      </c>
      <c r="C11" s="41">
        <f>18+43</f>
        <v>61</v>
      </c>
      <c r="D11" s="41">
        <v>57</v>
      </c>
      <c r="E11" s="41">
        <v>20</v>
      </c>
      <c r="F11" s="41">
        <v>31</v>
      </c>
      <c r="G11" s="41">
        <v>16</v>
      </c>
    </row>
    <row r="12" spans="1:7" ht="18" customHeight="1" x14ac:dyDescent="0.25">
      <c r="A12" s="121"/>
      <c r="B12" s="14" t="s">
        <v>24</v>
      </c>
      <c r="C12" s="67">
        <f>23+27</f>
        <v>50</v>
      </c>
      <c r="D12" s="67">
        <v>60</v>
      </c>
      <c r="E12" s="31">
        <v>41</v>
      </c>
      <c r="F12" s="31">
        <v>53</v>
      </c>
      <c r="G12" s="31">
        <v>34</v>
      </c>
    </row>
    <row r="13" spans="1:7" ht="18" customHeight="1" x14ac:dyDescent="0.25">
      <c r="A13" s="121"/>
      <c r="B13" s="14" t="s">
        <v>134</v>
      </c>
      <c r="C13" s="68"/>
      <c r="D13" s="68"/>
      <c r="E13" s="68" t="s">
        <v>135</v>
      </c>
      <c r="F13" s="68" t="s">
        <v>135</v>
      </c>
      <c r="G13" s="68" t="s">
        <v>135</v>
      </c>
    </row>
    <row r="14" spans="1:7" ht="18" customHeight="1" x14ac:dyDescent="0.25">
      <c r="A14" s="122" t="s">
        <v>136</v>
      </c>
      <c r="B14" s="122"/>
      <c r="C14" s="66">
        <f>SUM(C15:C23)</f>
        <v>472</v>
      </c>
      <c r="D14" s="66">
        <f>SUM(D15:D23)</f>
        <v>387</v>
      </c>
      <c r="E14" s="66">
        <f>SUM(E15:E23)</f>
        <v>326</v>
      </c>
      <c r="F14" s="66">
        <f>SUM(F15:F23)</f>
        <v>303</v>
      </c>
      <c r="G14" s="66">
        <f>SUM(G15:G23)</f>
        <v>252</v>
      </c>
    </row>
    <row r="15" spans="1:7" ht="18" customHeight="1" x14ac:dyDescent="0.25">
      <c r="A15" s="32" t="s">
        <v>43</v>
      </c>
      <c r="B15" s="123" t="s">
        <v>22</v>
      </c>
      <c r="C15" s="31">
        <f>35+60</f>
        <v>95</v>
      </c>
      <c r="D15" s="31">
        <v>74</v>
      </c>
      <c r="E15" s="31">
        <v>52</v>
      </c>
      <c r="F15" s="31">
        <v>56</v>
      </c>
      <c r="G15" s="31">
        <v>32</v>
      </c>
    </row>
    <row r="16" spans="1:7" ht="18" customHeight="1" x14ac:dyDescent="0.25">
      <c r="A16" s="33" t="s">
        <v>137</v>
      </c>
      <c r="B16" s="124"/>
      <c r="C16" s="31">
        <f>25+29</f>
        <v>54</v>
      </c>
      <c r="D16" s="31">
        <v>42</v>
      </c>
      <c r="E16" s="31">
        <v>31</v>
      </c>
      <c r="F16" s="31">
        <v>31</v>
      </c>
      <c r="G16" s="31">
        <v>18</v>
      </c>
    </row>
    <row r="17" spans="1:7" ht="18" customHeight="1" x14ac:dyDescent="0.25">
      <c r="A17" s="33" t="s">
        <v>62</v>
      </c>
      <c r="B17" s="124"/>
      <c r="C17" s="31">
        <f>20+26</f>
        <v>46</v>
      </c>
      <c r="D17" s="31">
        <v>42</v>
      </c>
      <c r="E17" s="31">
        <v>40</v>
      </c>
      <c r="F17" s="31">
        <v>34</v>
      </c>
      <c r="G17" s="31">
        <v>32</v>
      </c>
    </row>
    <row r="18" spans="1:7" ht="18" customHeight="1" x14ac:dyDescent="0.25">
      <c r="A18" s="33" t="s">
        <v>54</v>
      </c>
      <c r="B18" s="124"/>
      <c r="C18" s="31">
        <f>24+24</f>
        <v>48</v>
      </c>
      <c r="D18" s="31">
        <v>28</v>
      </c>
      <c r="E18" s="31">
        <v>31</v>
      </c>
      <c r="F18" s="31">
        <v>24</v>
      </c>
      <c r="G18" s="31">
        <v>29</v>
      </c>
    </row>
    <row r="19" spans="1:7" ht="18" customHeight="1" x14ac:dyDescent="0.25">
      <c r="A19" s="34" t="s">
        <v>65</v>
      </c>
      <c r="B19" s="124"/>
      <c r="C19" s="31">
        <f>24+13</f>
        <v>37</v>
      </c>
      <c r="D19" s="31">
        <v>16</v>
      </c>
      <c r="E19" s="31">
        <v>22</v>
      </c>
      <c r="F19" s="31">
        <v>16</v>
      </c>
      <c r="G19" s="31">
        <v>26</v>
      </c>
    </row>
    <row r="20" spans="1:7" ht="18" customHeight="1" x14ac:dyDescent="0.25">
      <c r="A20" s="35" t="s">
        <v>64</v>
      </c>
      <c r="B20" s="124"/>
      <c r="C20" s="31">
        <f>22+41</f>
        <v>63</v>
      </c>
      <c r="D20" s="31">
        <v>67</v>
      </c>
      <c r="E20" s="31">
        <v>48</v>
      </c>
      <c r="F20" s="31">
        <v>44</v>
      </c>
      <c r="G20" s="31">
        <v>27</v>
      </c>
    </row>
    <row r="21" spans="1:7" ht="18" customHeight="1" x14ac:dyDescent="0.25">
      <c r="A21" s="35" t="s">
        <v>138</v>
      </c>
      <c r="B21" s="124"/>
      <c r="C21" s="31">
        <f>13+30</f>
        <v>43</v>
      </c>
      <c r="D21" s="31">
        <v>45</v>
      </c>
      <c r="E21" s="31">
        <v>24</v>
      </c>
      <c r="F21" s="31">
        <v>32</v>
      </c>
      <c r="G21" s="31">
        <v>42</v>
      </c>
    </row>
    <row r="22" spans="1:7" ht="18" customHeight="1" x14ac:dyDescent="0.25">
      <c r="A22" s="35" t="s">
        <v>123</v>
      </c>
      <c r="B22" s="124"/>
      <c r="C22" s="31">
        <f>18+25</f>
        <v>43</v>
      </c>
      <c r="D22" s="31">
        <v>33</v>
      </c>
      <c r="E22" s="31">
        <v>35</v>
      </c>
      <c r="F22" s="31">
        <v>27</v>
      </c>
      <c r="G22" s="31">
        <v>23</v>
      </c>
    </row>
    <row r="23" spans="1:7" ht="18" customHeight="1" x14ac:dyDescent="0.25">
      <c r="A23" s="35" t="s">
        <v>42</v>
      </c>
      <c r="B23" s="125"/>
      <c r="C23" s="31">
        <f>21+22</f>
        <v>43</v>
      </c>
      <c r="D23" s="31">
        <v>40</v>
      </c>
      <c r="E23" s="31">
        <v>43</v>
      </c>
      <c r="F23" s="31">
        <v>39</v>
      </c>
      <c r="G23" s="31">
        <v>23</v>
      </c>
    </row>
    <row r="24" spans="1:7" s="37" customFormat="1" x14ac:dyDescent="0.25">
      <c r="A24" s="126" t="s">
        <v>139</v>
      </c>
      <c r="B24" s="126"/>
      <c r="C24" s="36">
        <f>SUM(C9,C14)</f>
        <v>1464</v>
      </c>
      <c r="D24" s="36">
        <f>SUM(D9,D14)</f>
        <v>958</v>
      </c>
      <c r="E24" s="36">
        <f>SUM(E9,E14)</f>
        <v>870</v>
      </c>
      <c r="F24" s="36">
        <f>SUM(F9,F14)</f>
        <v>921</v>
      </c>
      <c r="G24" s="36">
        <f>SUM(G9,G14)</f>
        <v>815</v>
      </c>
    </row>
    <row r="25" spans="1:7" s="37" customFormat="1" ht="12" customHeight="1" x14ac:dyDescent="0.25">
      <c r="A25" s="127" t="s">
        <v>140</v>
      </c>
      <c r="B25" s="127"/>
      <c r="C25" s="127"/>
      <c r="D25" s="127"/>
      <c r="E25" s="127"/>
      <c r="F25" s="127"/>
      <c r="G25" s="127"/>
    </row>
    <row r="26" spans="1:7" s="38" customFormat="1" ht="20.100000000000001" customHeight="1" x14ac:dyDescent="0.3">
      <c r="A26" s="117" t="s">
        <v>2</v>
      </c>
      <c r="B26" s="118"/>
      <c r="C26" s="118"/>
      <c r="D26" s="118"/>
      <c r="E26" s="118"/>
      <c r="F26" s="118"/>
      <c r="G26" s="119"/>
    </row>
    <row r="27" spans="1:7" s="38" customFormat="1" ht="20.100000000000001" customHeight="1" x14ac:dyDescent="0.25">
      <c r="A27" s="39" t="s">
        <v>131</v>
      </c>
      <c r="B27" s="39" t="s">
        <v>132</v>
      </c>
      <c r="C27" s="65">
        <v>2021</v>
      </c>
      <c r="D27" s="65">
        <v>2022</v>
      </c>
      <c r="E27" s="65">
        <v>2023</v>
      </c>
      <c r="F27" s="65">
        <v>2024</v>
      </c>
      <c r="G27" s="65">
        <v>2025</v>
      </c>
    </row>
    <row r="28" spans="1:7" s="38" customFormat="1" ht="20.100000000000001" customHeight="1" x14ac:dyDescent="0.25">
      <c r="A28" s="120" t="s">
        <v>133</v>
      </c>
      <c r="B28" s="120"/>
      <c r="C28" s="69">
        <f>+C29+C30+C31+C32</f>
        <v>250</v>
      </c>
      <c r="D28" s="69">
        <f>+D29+D30+D31+D32</f>
        <v>234</v>
      </c>
      <c r="E28" s="69">
        <f>+E29+E30+E31+E32</f>
        <v>251</v>
      </c>
      <c r="F28" s="69">
        <f>+F29+F30+F31+F32</f>
        <v>270</v>
      </c>
      <c r="G28" s="69">
        <f>+G29+G30+G31+G32</f>
        <v>250</v>
      </c>
    </row>
    <row r="29" spans="1:7" s="38" customFormat="1" ht="18" customHeight="1" x14ac:dyDescent="0.25">
      <c r="A29" s="121" t="s">
        <v>141</v>
      </c>
      <c r="B29" s="14" t="s">
        <v>69</v>
      </c>
      <c r="C29" s="41">
        <v>160</v>
      </c>
      <c r="D29" s="41">
        <v>157</v>
      </c>
      <c r="E29" s="41">
        <v>158</v>
      </c>
      <c r="F29" s="41">
        <v>159</v>
      </c>
      <c r="G29" s="41">
        <v>157</v>
      </c>
    </row>
    <row r="30" spans="1:7" s="38" customFormat="1" ht="18" customHeight="1" x14ac:dyDescent="0.25">
      <c r="A30" s="121"/>
      <c r="B30" s="14" t="s">
        <v>70</v>
      </c>
      <c r="C30" s="31">
        <v>40</v>
      </c>
      <c r="D30" s="31">
        <v>42</v>
      </c>
      <c r="E30" s="31">
        <v>42</v>
      </c>
      <c r="F30" s="31">
        <v>41</v>
      </c>
      <c r="G30" s="31">
        <v>43</v>
      </c>
    </row>
    <row r="31" spans="1:7" s="38" customFormat="1" ht="18" customHeight="1" x14ac:dyDescent="0.25">
      <c r="A31" s="121"/>
      <c r="B31" s="14" t="s">
        <v>71</v>
      </c>
      <c r="C31" s="41">
        <v>0</v>
      </c>
      <c r="D31" s="41">
        <v>0</v>
      </c>
      <c r="E31" s="41">
        <v>18</v>
      </c>
      <c r="F31" s="41">
        <v>30</v>
      </c>
      <c r="G31" s="41">
        <v>9</v>
      </c>
    </row>
    <row r="32" spans="1:7" s="38" customFormat="1" ht="18" customHeight="1" x14ac:dyDescent="0.25">
      <c r="A32" s="121"/>
      <c r="B32" s="14" t="s">
        <v>72</v>
      </c>
      <c r="C32" s="41">
        <v>50</v>
      </c>
      <c r="D32" s="41">
        <v>35</v>
      </c>
      <c r="E32" s="41">
        <v>33</v>
      </c>
      <c r="F32" s="41">
        <v>40</v>
      </c>
      <c r="G32" s="41">
        <v>41</v>
      </c>
    </row>
    <row r="33" spans="1:7" s="38" customFormat="1" ht="18" customHeight="1" x14ac:dyDescent="0.25">
      <c r="A33" s="122" t="s">
        <v>136</v>
      </c>
      <c r="B33" s="122"/>
      <c r="C33" s="70">
        <f>+C34</f>
        <v>42</v>
      </c>
      <c r="D33" s="70">
        <f>+D34</f>
        <v>41</v>
      </c>
      <c r="E33" s="70">
        <f>+E34</f>
        <v>41</v>
      </c>
      <c r="F33" s="70">
        <f>+F34</f>
        <v>42</v>
      </c>
      <c r="G33" s="70">
        <f>+G34</f>
        <v>43</v>
      </c>
    </row>
    <row r="34" spans="1:7" ht="18" customHeight="1" x14ac:dyDescent="0.25">
      <c r="A34" s="40" t="s">
        <v>125</v>
      </c>
      <c r="B34" s="14" t="s">
        <v>69</v>
      </c>
      <c r="C34" s="41">
        <v>42</v>
      </c>
      <c r="D34" s="41">
        <v>41</v>
      </c>
      <c r="E34" s="41">
        <v>41</v>
      </c>
      <c r="F34" s="41">
        <v>42</v>
      </c>
      <c r="G34" s="41">
        <v>43</v>
      </c>
    </row>
    <row r="35" spans="1:7" x14ac:dyDescent="0.25">
      <c r="A35" s="126" t="s">
        <v>139</v>
      </c>
      <c r="B35" s="126"/>
      <c r="C35" s="36">
        <f>+C28+C33</f>
        <v>292</v>
      </c>
      <c r="D35" s="36">
        <f>+D28+D33</f>
        <v>275</v>
      </c>
      <c r="E35" s="36">
        <f>+E28+E33</f>
        <v>292</v>
      </c>
      <c r="F35" s="36">
        <f>+F28+F33</f>
        <v>312</v>
      </c>
      <c r="G35" s="36">
        <f>+G28+G33</f>
        <v>293</v>
      </c>
    </row>
    <row r="36" spans="1:7" ht="12" customHeight="1" x14ac:dyDescent="0.25">
      <c r="A36" s="128"/>
      <c r="B36" s="128"/>
      <c r="C36" s="128"/>
      <c r="D36" s="128"/>
      <c r="E36" s="128"/>
      <c r="F36" s="128"/>
      <c r="G36" s="128"/>
    </row>
    <row r="37" spans="1:7" ht="15.6" x14ac:dyDescent="0.3">
      <c r="A37" s="117" t="s">
        <v>6</v>
      </c>
      <c r="B37" s="118"/>
      <c r="C37" s="118"/>
      <c r="D37" s="118"/>
      <c r="E37" s="118"/>
      <c r="F37" s="118"/>
      <c r="G37" s="119"/>
    </row>
    <row r="38" spans="1:7" ht="15.6" x14ac:dyDescent="0.3">
      <c r="A38" s="30" t="s">
        <v>131</v>
      </c>
      <c r="B38" s="30" t="s">
        <v>132</v>
      </c>
      <c r="C38" s="65">
        <v>2021</v>
      </c>
      <c r="D38" s="65">
        <v>2022</v>
      </c>
      <c r="E38" s="65">
        <v>2023</v>
      </c>
      <c r="F38" s="65">
        <v>2024</v>
      </c>
      <c r="G38" s="65">
        <v>2025</v>
      </c>
    </row>
    <row r="39" spans="1:7" ht="15" customHeight="1" x14ac:dyDescent="0.25">
      <c r="A39" s="120" t="s">
        <v>133</v>
      </c>
      <c r="B39" s="120"/>
      <c r="C39" s="71">
        <f>SUM(C40:C46)</f>
        <v>150</v>
      </c>
      <c r="D39" s="71">
        <f>SUM(D40:D46)</f>
        <v>177</v>
      </c>
      <c r="E39" s="71">
        <f>SUM(E40:E46)</f>
        <v>162</v>
      </c>
      <c r="F39" s="71">
        <f>SUM(F40:F46)</f>
        <v>206</v>
      </c>
      <c r="G39" s="71">
        <f>SUM(G40:G46)</f>
        <v>186</v>
      </c>
    </row>
    <row r="40" spans="1:7" ht="22.5" customHeight="1" x14ac:dyDescent="0.25">
      <c r="A40" s="121" t="s">
        <v>142</v>
      </c>
      <c r="B40" s="14" t="s">
        <v>40</v>
      </c>
      <c r="C40" s="42">
        <f>53+28</f>
        <v>81</v>
      </c>
      <c r="D40" s="42">
        <v>95</v>
      </c>
      <c r="E40" s="42">
        <v>81</v>
      </c>
      <c r="F40" s="42">
        <v>100</v>
      </c>
      <c r="G40" s="42">
        <v>77</v>
      </c>
    </row>
    <row r="41" spans="1:7" ht="22.5" customHeight="1" x14ac:dyDescent="0.25">
      <c r="A41" s="121"/>
      <c r="B41" s="14" t="s">
        <v>118</v>
      </c>
      <c r="C41" s="42">
        <f>6+9</f>
        <v>15</v>
      </c>
      <c r="D41" s="42">
        <v>17</v>
      </c>
      <c r="E41" s="42">
        <v>11</v>
      </c>
      <c r="F41" s="42">
        <v>18</v>
      </c>
      <c r="G41" s="42">
        <v>19</v>
      </c>
    </row>
    <row r="42" spans="1:7" ht="22.5" customHeight="1" x14ac:dyDescent="0.25">
      <c r="A42" s="121"/>
      <c r="B42" s="14" t="s">
        <v>119</v>
      </c>
      <c r="C42" s="42">
        <f>24+6</f>
        <v>30</v>
      </c>
      <c r="D42" s="42">
        <v>31</v>
      </c>
      <c r="E42" s="42">
        <v>35</v>
      </c>
      <c r="F42" s="42">
        <v>52</v>
      </c>
      <c r="G42" s="42">
        <v>34</v>
      </c>
    </row>
    <row r="43" spans="1:7" ht="22.5" customHeight="1" x14ac:dyDescent="0.25">
      <c r="A43" s="121"/>
      <c r="B43" s="14" t="s">
        <v>120</v>
      </c>
      <c r="C43" s="42">
        <v>0</v>
      </c>
      <c r="D43" s="42">
        <v>3</v>
      </c>
      <c r="E43" s="42">
        <v>2</v>
      </c>
      <c r="F43" s="42">
        <v>1</v>
      </c>
      <c r="G43" s="42">
        <v>5</v>
      </c>
    </row>
    <row r="44" spans="1:7" ht="22.5" customHeight="1" x14ac:dyDescent="0.25">
      <c r="A44" s="121"/>
      <c r="B44" s="14" t="s">
        <v>121</v>
      </c>
      <c r="C44" s="42">
        <f>2+1</f>
        <v>3</v>
      </c>
      <c r="D44" s="42">
        <v>4</v>
      </c>
      <c r="E44" s="42">
        <v>8</v>
      </c>
      <c r="F44" s="42">
        <v>2</v>
      </c>
      <c r="G44" s="42">
        <v>12</v>
      </c>
    </row>
    <row r="45" spans="1:7" ht="22.5" customHeight="1" x14ac:dyDescent="0.25">
      <c r="A45" s="121"/>
      <c r="B45" s="14" t="s">
        <v>122</v>
      </c>
      <c r="C45" s="42">
        <f>16+3</f>
        <v>19</v>
      </c>
      <c r="D45" s="42">
        <v>23</v>
      </c>
      <c r="E45" s="42">
        <v>20</v>
      </c>
      <c r="F45" s="42">
        <v>28</v>
      </c>
      <c r="G45" s="42">
        <v>24</v>
      </c>
    </row>
    <row r="46" spans="1:7" ht="22.5" customHeight="1" x14ac:dyDescent="0.25">
      <c r="A46" s="43" t="s">
        <v>59</v>
      </c>
      <c r="B46" s="14" t="s">
        <v>60</v>
      </c>
      <c r="C46" s="42">
        <f>2+0</f>
        <v>2</v>
      </c>
      <c r="D46" s="42">
        <v>4</v>
      </c>
      <c r="E46" s="42">
        <v>5</v>
      </c>
      <c r="F46" s="42">
        <v>5</v>
      </c>
      <c r="G46" s="42">
        <v>15</v>
      </c>
    </row>
    <row r="47" spans="1:7" ht="22.5" customHeight="1" x14ac:dyDescent="0.25">
      <c r="A47" s="122" t="s">
        <v>136</v>
      </c>
      <c r="B47" s="122"/>
      <c r="C47" s="70">
        <f>+C48+C49</f>
        <v>5</v>
      </c>
      <c r="D47" s="70">
        <f>+D48+D49</f>
        <v>11</v>
      </c>
      <c r="E47" s="70">
        <f>+E48+E49</f>
        <v>8</v>
      </c>
      <c r="F47" s="70">
        <f>+F48+F49</f>
        <v>18</v>
      </c>
      <c r="G47" s="70">
        <f>+G48+G49</f>
        <v>13</v>
      </c>
    </row>
    <row r="48" spans="1:7" ht="22.5" customHeight="1" x14ac:dyDescent="0.25">
      <c r="A48" s="129" t="s">
        <v>39</v>
      </c>
      <c r="B48" s="14" t="s">
        <v>40</v>
      </c>
      <c r="C48" s="42">
        <v>2</v>
      </c>
      <c r="D48" s="42">
        <v>5</v>
      </c>
      <c r="E48" s="42">
        <v>8</v>
      </c>
      <c r="F48" s="42">
        <f>7+5</f>
        <v>12</v>
      </c>
      <c r="G48" s="131">
        <f>5+8</f>
        <v>13</v>
      </c>
    </row>
    <row r="49" spans="1:7" ht="22.5" customHeight="1" x14ac:dyDescent="0.25">
      <c r="A49" s="130"/>
      <c r="B49" s="14" t="s">
        <v>119</v>
      </c>
      <c r="C49" s="42">
        <f>2+1</f>
        <v>3</v>
      </c>
      <c r="D49" s="42">
        <v>6</v>
      </c>
      <c r="E49" s="42"/>
      <c r="F49" s="42">
        <v>6</v>
      </c>
      <c r="G49" s="132"/>
    </row>
    <row r="50" spans="1:7" ht="15" customHeight="1" x14ac:dyDescent="0.25">
      <c r="A50" s="126" t="s">
        <v>139</v>
      </c>
      <c r="B50" s="126"/>
      <c r="C50" s="36">
        <f>+C47+C39</f>
        <v>155</v>
      </c>
      <c r="D50" s="36">
        <f>+D47+D39</f>
        <v>188</v>
      </c>
      <c r="E50" s="36">
        <f>+E47+E39</f>
        <v>170</v>
      </c>
      <c r="F50" s="36">
        <f>+F47+F39</f>
        <v>224</v>
      </c>
      <c r="G50" s="36">
        <f>+G47+G39</f>
        <v>199</v>
      </c>
    </row>
    <row r="51" spans="1:7" x14ac:dyDescent="0.25">
      <c r="A51" s="133"/>
      <c r="B51" s="133"/>
      <c r="C51" s="133"/>
      <c r="D51" s="133"/>
      <c r="E51" s="133"/>
      <c r="F51" s="133"/>
      <c r="G51" s="133"/>
    </row>
    <row r="52" spans="1:7" ht="20.100000000000001" customHeight="1" x14ac:dyDescent="0.3">
      <c r="A52" s="117" t="s">
        <v>9</v>
      </c>
      <c r="B52" s="118"/>
      <c r="C52" s="118"/>
      <c r="D52" s="118"/>
      <c r="E52" s="118"/>
      <c r="F52" s="118"/>
      <c r="G52" s="119"/>
    </row>
    <row r="53" spans="1:7" ht="20.100000000000001" customHeight="1" x14ac:dyDescent="0.3">
      <c r="A53" s="30" t="s">
        <v>131</v>
      </c>
      <c r="B53" s="30" t="s">
        <v>132</v>
      </c>
      <c r="C53" s="65">
        <v>2021</v>
      </c>
      <c r="D53" s="65">
        <v>2022</v>
      </c>
      <c r="E53" s="65">
        <v>2023</v>
      </c>
      <c r="F53" s="65">
        <v>2024</v>
      </c>
      <c r="G53" s="65">
        <v>2025</v>
      </c>
    </row>
    <row r="54" spans="1:7" ht="18" customHeight="1" x14ac:dyDescent="0.25">
      <c r="A54" s="120" t="s">
        <v>133</v>
      </c>
      <c r="B54" s="120"/>
      <c r="C54" s="66">
        <f>+C55+C56+C57</f>
        <v>790</v>
      </c>
      <c r="D54" s="66">
        <f>+D55+D56+D57</f>
        <v>438</v>
      </c>
      <c r="E54" s="66">
        <f>+E55+E56+E57</f>
        <v>730</v>
      </c>
      <c r="F54" s="66">
        <f>+F55+F56+F57</f>
        <v>730</v>
      </c>
      <c r="G54" s="66">
        <f>+G55+G56+G57</f>
        <v>729</v>
      </c>
    </row>
    <row r="55" spans="1:7" ht="18" customHeight="1" x14ac:dyDescent="0.25">
      <c r="A55" s="121" t="s">
        <v>141</v>
      </c>
      <c r="B55" s="14" t="s">
        <v>73</v>
      </c>
      <c r="C55" s="31">
        <v>265</v>
      </c>
      <c r="D55" s="31">
        <v>157</v>
      </c>
      <c r="E55" s="31">
        <v>120</v>
      </c>
      <c r="F55" s="31">
        <v>120</v>
      </c>
      <c r="G55" s="31">
        <v>120</v>
      </c>
    </row>
    <row r="56" spans="1:7" ht="18" customHeight="1" x14ac:dyDescent="0.25">
      <c r="A56" s="121"/>
      <c r="B56" s="14" t="s">
        <v>44</v>
      </c>
      <c r="C56" s="31">
        <v>193</v>
      </c>
      <c r="D56" s="31">
        <v>79</v>
      </c>
      <c r="E56" s="31">
        <v>250</v>
      </c>
      <c r="F56" s="31">
        <v>250</v>
      </c>
      <c r="G56" s="31">
        <v>250</v>
      </c>
    </row>
    <row r="57" spans="1:7" ht="18" customHeight="1" x14ac:dyDescent="0.25">
      <c r="A57" s="121"/>
      <c r="B57" s="14" t="s">
        <v>45</v>
      </c>
      <c r="C57" s="31">
        <v>332</v>
      </c>
      <c r="D57" s="31">
        <v>202</v>
      </c>
      <c r="E57" s="31">
        <v>360</v>
      </c>
      <c r="F57" s="31">
        <v>360</v>
      </c>
      <c r="G57" s="31">
        <v>359</v>
      </c>
    </row>
    <row r="58" spans="1:7" ht="18" customHeight="1" x14ac:dyDescent="0.25">
      <c r="A58" s="122" t="s">
        <v>136</v>
      </c>
      <c r="B58" s="122"/>
      <c r="C58" s="66">
        <f>SUM(C59:C73)</f>
        <v>955</v>
      </c>
      <c r="D58" s="66">
        <f>SUM(D59:D73)</f>
        <v>672</v>
      </c>
      <c r="E58" s="66">
        <f>SUM(E59:E73)</f>
        <v>744</v>
      </c>
      <c r="F58" s="66">
        <f>SUM(F59:F73)</f>
        <v>805</v>
      </c>
      <c r="G58" s="66">
        <f>SUM(G59:G73)</f>
        <v>698</v>
      </c>
    </row>
    <row r="59" spans="1:7" ht="14.1" customHeight="1" x14ac:dyDescent="0.25">
      <c r="A59" s="134" t="s">
        <v>143</v>
      </c>
      <c r="B59" s="14" t="s">
        <v>44</v>
      </c>
      <c r="C59" s="41">
        <v>0</v>
      </c>
      <c r="D59" s="41">
        <v>37</v>
      </c>
      <c r="E59" s="41">
        <v>55</v>
      </c>
      <c r="F59" s="41">
        <v>29</v>
      </c>
      <c r="G59" s="41">
        <v>21</v>
      </c>
    </row>
    <row r="60" spans="1:7" ht="14.1" customHeight="1" x14ac:dyDescent="0.25">
      <c r="A60" s="134"/>
      <c r="B60" s="14" t="s">
        <v>45</v>
      </c>
      <c r="C60" s="41">
        <v>77</v>
      </c>
      <c r="D60" s="41">
        <v>44</v>
      </c>
      <c r="E60" s="41">
        <v>50</v>
      </c>
      <c r="F60" s="41">
        <v>69</v>
      </c>
      <c r="G60" s="41">
        <v>45</v>
      </c>
    </row>
    <row r="61" spans="1:7" ht="14.1" customHeight="1" x14ac:dyDescent="0.25">
      <c r="A61" s="134" t="s">
        <v>144</v>
      </c>
      <c r="B61" s="14" t="s">
        <v>44</v>
      </c>
      <c r="C61" s="41">
        <v>0</v>
      </c>
      <c r="D61" s="41">
        <v>26</v>
      </c>
      <c r="E61" s="41">
        <v>18</v>
      </c>
      <c r="F61" s="41">
        <v>15</v>
      </c>
      <c r="G61" s="41">
        <v>13</v>
      </c>
    </row>
    <row r="62" spans="1:7" ht="14.1" customHeight="1" x14ac:dyDescent="0.25">
      <c r="A62" s="134"/>
      <c r="B62" s="14" t="s">
        <v>45</v>
      </c>
      <c r="C62" s="41">
        <v>143</v>
      </c>
      <c r="D62" s="41">
        <v>60</v>
      </c>
      <c r="E62" s="41">
        <v>65</v>
      </c>
      <c r="F62" s="41">
        <v>57</v>
      </c>
      <c r="G62" s="41">
        <v>63</v>
      </c>
    </row>
    <row r="63" spans="1:7" ht="14.1" customHeight="1" x14ac:dyDescent="0.25">
      <c r="A63" s="134" t="s">
        <v>145</v>
      </c>
      <c r="B63" s="14" t="s">
        <v>44</v>
      </c>
      <c r="C63" s="31">
        <v>0</v>
      </c>
      <c r="D63" s="31">
        <v>20</v>
      </c>
      <c r="E63" s="31">
        <v>33</v>
      </c>
      <c r="F63" s="31">
        <v>29</v>
      </c>
      <c r="G63" s="31">
        <v>27</v>
      </c>
    </row>
    <row r="64" spans="1:7" ht="14.1" customHeight="1" x14ac:dyDescent="0.25">
      <c r="A64" s="134"/>
      <c r="B64" s="14" t="s">
        <v>45</v>
      </c>
      <c r="C64" s="31">
        <v>83</v>
      </c>
      <c r="D64" s="31">
        <v>33</v>
      </c>
      <c r="E64" s="31">
        <v>41</v>
      </c>
      <c r="F64" s="31">
        <v>71</v>
      </c>
      <c r="G64" s="31">
        <v>67</v>
      </c>
    </row>
    <row r="65" spans="1:7" ht="14.1" customHeight="1" x14ac:dyDescent="0.25">
      <c r="A65" s="44" t="s">
        <v>123</v>
      </c>
      <c r="B65" s="14" t="s">
        <v>45</v>
      </c>
      <c r="C65" s="45">
        <f>13+25</f>
        <v>38</v>
      </c>
      <c r="D65" s="45">
        <v>27</v>
      </c>
      <c r="E65" s="45">
        <v>27</v>
      </c>
      <c r="F65" s="45">
        <v>45</v>
      </c>
      <c r="G65" s="45">
        <v>32</v>
      </c>
    </row>
    <row r="66" spans="1:7" ht="14.1" customHeight="1" x14ac:dyDescent="0.25">
      <c r="A66" s="135" t="s">
        <v>146</v>
      </c>
      <c r="B66" s="14" t="s">
        <v>44</v>
      </c>
      <c r="C66" s="31">
        <v>0</v>
      </c>
      <c r="D66" s="31">
        <v>30</v>
      </c>
      <c r="E66" s="31">
        <v>54</v>
      </c>
      <c r="F66" s="31">
        <v>70</v>
      </c>
      <c r="G66" s="31">
        <v>56</v>
      </c>
    </row>
    <row r="67" spans="1:7" ht="14.1" customHeight="1" x14ac:dyDescent="0.25">
      <c r="A67" s="135"/>
      <c r="B67" s="14" t="s">
        <v>45</v>
      </c>
      <c r="C67" s="31">
        <v>237</v>
      </c>
      <c r="D67" s="31">
        <v>96</v>
      </c>
      <c r="E67" s="31">
        <v>86</v>
      </c>
      <c r="F67" s="31">
        <v>104</v>
      </c>
      <c r="G67" s="31">
        <v>91</v>
      </c>
    </row>
    <row r="68" spans="1:7" ht="14.1" customHeight="1" x14ac:dyDescent="0.25">
      <c r="A68" s="135" t="s">
        <v>147</v>
      </c>
      <c r="B68" s="14" t="s">
        <v>44</v>
      </c>
      <c r="C68" s="31">
        <v>0</v>
      </c>
      <c r="D68" s="31">
        <v>27</v>
      </c>
      <c r="E68" s="31">
        <v>44</v>
      </c>
      <c r="F68" s="31">
        <v>43</v>
      </c>
      <c r="G68" s="31">
        <v>33</v>
      </c>
    </row>
    <row r="69" spans="1:7" ht="14.1" customHeight="1" x14ac:dyDescent="0.25">
      <c r="A69" s="135"/>
      <c r="B69" s="14" t="s">
        <v>45</v>
      </c>
      <c r="C69" s="31">
        <v>82</v>
      </c>
      <c r="D69" s="31">
        <v>32</v>
      </c>
      <c r="E69" s="31">
        <v>34</v>
      </c>
      <c r="F69" s="31">
        <v>51</v>
      </c>
      <c r="G69" s="31">
        <v>45</v>
      </c>
    </row>
    <row r="70" spans="1:7" ht="14.1" customHeight="1" x14ac:dyDescent="0.25">
      <c r="A70" s="134" t="s">
        <v>126</v>
      </c>
      <c r="B70" s="14" t="s">
        <v>44</v>
      </c>
      <c r="C70" s="31">
        <v>0</v>
      </c>
      <c r="D70" s="31">
        <v>106</v>
      </c>
      <c r="E70" s="31">
        <v>128</v>
      </c>
      <c r="F70" s="31">
        <v>111</v>
      </c>
      <c r="G70" s="31">
        <v>101</v>
      </c>
    </row>
    <row r="71" spans="1:7" ht="14.1" customHeight="1" x14ac:dyDescent="0.25">
      <c r="A71" s="134"/>
      <c r="B71" s="14" t="s">
        <v>45</v>
      </c>
      <c r="C71" s="31">
        <v>202</v>
      </c>
      <c r="D71" s="31">
        <v>70</v>
      </c>
      <c r="E71" s="31">
        <v>64</v>
      </c>
      <c r="F71" s="31">
        <v>64</v>
      </c>
      <c r="G71" s="31">
        <v>59</v>
      </c>
    </row>
    <row r="72" spans="1:7" ht="14.1" customHeight="1" x14ac:dyDescent="0.25">
      <c r="A72" s="134" t="s">
        <v>148</v>
      </c>
      <c r="B72" s="14" t="s">
        <v>44</v>
      </c>
      <c r="C72" s="31">
        <v>0</v>
      </c>
      <c r="D72" s="31">
        <v>25</v>
      </c>
      <c r="E72" s="31">
        <v>14</v>
      </c>
      <c r="F72" s="31">
        <v>21</v>
      </c>
      <c r="G72" s="31">
        <v>12</v>
      </c>
    </row>
    <row r="73" spans="1:7" ht="14.1" customHeight="1" x14ac:dyDescent="0.25">
      <c r="A73" s="134"/>
      <c r="B73" s="14" t="s">
        <v>45</v>
      </c>
      <c r="C73" s="31">
        <v>93</v>
      </c>
      <c r="D73" s="31">
        <v>39</v>
      </c>
      <c r="E73" s="31">
        <v>31</v>
      </c>
      <c r="F73" s="31">
        <v>26</v>
      </c>
      <c r="G73" s="31">
        <v>33</v>
      </c>
    </row>
    <row r="74" spans="1:7" ht="18" customHeight="1" x14ac:dyDescent="0.25">
      <c r="A74" s="126" t="s">
        <v>139</v>
      </c>
      <c r="B74" s="126"/>
      <c r="C74" s="36">
        <f>SUM(C54,C58)</f>
        <v>1745</v>
      </c>
      <c r="D74" s="36">
        <f>SUM(D54,D58)</f>
        <v>1110</v>
      </c>
      <c r="E74" s="36">
        <f>SUM(E54,E58)</f>
        <v>1474</v>
      </c>
      <c r="F74" s="36">
        <f>SUM(F54,F58)</f>
        <v>1535</v>
      </c>
      <c r="G74" s="36">
        <f>SUM(G54,G58)</f>
        <v>1427</v>
      </c>
    </row>
    <row r="75" spans="1:7" ht="6.75" customHeight="1" x14ac:dyDescent="0.25">
      <c r="A75" s="136"/>
      <c r="B75" s="136"/>
      <c r="C75" s="136"/>
      <c r="D75" s="136"/>
      <c r="E75" s="136"/>
      <c r="F75" s="136"/>
      <c r="G75" s="136"/>
    </row>
    <row r="76" spans="1:7" ht="18" customHeight="1" x14ac:dyDescent="0.3">
      <c r="A76" s="117" t="s">
        <v>7</v>
      </c>
      <c r="B76" s="118"/>
      <c r="C76" s="118"/>
      <c r="D76" s="118"/>
      <c r="E76" s="118"/>
      <c r="F76" s="118"/>
      <c r="G76" s="119"/>
    </row>
    <row r="77" spans="1:7" ht="18" customHeight="1" x14ac:dyDescent="0.3">
      <c r="A77" s="30" t="s">
        <v>131</v>
      </c>
      <c r="B77" s="30" t="s">
        <v>132</v>
      </c>
      <c r="C77" s="65">
        <v>2021</v>
      </c>
      <c r="D77" s="65">
        <v>2022</v>
      </c>
      <c r="E77" s="65">
        <v>2023</v>
      </c>
      <c r="F77" s="65">
        <v>2024</v>
      </c>
      <c r="G77" s="65">
        <v>2025</v>
      </c>
    </row>
    <row r="78" spans="1:7" ht="18" customHeight="1" x14ac:dyDescent="0.25">
      <c r="A78" s="129" t="s">
        <v>149</v>
      </c>
      <c r="B78" s="14" t="s">
        <v>25</v>
      </c>
      <c r="C78" s="45">
        <f>8+45</f>
        <v>53</v>
      </c>
      <c r="D78" s="45">
        <v>33</v>
      </c>
      <c r="E78" s="45">
        <f>+E80</f>
        <v>36</v>
      </c>
      <c r="F78" s="45">
        <v>32</v>
      </c>
      <c r="G78" s="45">
        <v>41</v>
      </c>
    </row>
    <row r="79" spans="1:7" ht="18" customHeight="1" x14ac:dyDescent="0.25">
      <c r="A79" s="130"/>
      <c r="B79" s="14" t="s">
        <v>26</v>
      </c>
      <c r="C79" s="45"/>
      <c r="D79" s="45"/>
      <c r="E79" s="45"/>
      <c r="F79" s="45"/>
      <c r="G79" s="45">
        <v>18</v>
      </c>
    </row>
    <row r="80" spans="1:7" ht="18" customHeight="1" x14ac:dyDescent="0.25">
      <c r="A80" s="126" t="s">
        <v>139</v>
      </c>
      <c r="B80" s="126"/>
      <c r="C80" s="36">
        <f>+C78+C79</f>
        <v>53</v>
      </c>
      <c r="D80" s="36">
        <f>+D78+D79</f>
        <v>33</v>
      </c>
      <c r="E80" s="36">
        <v>36</v>
      </c>
      <c r="F80" s="36">
        <f>+F78</f>
        <v>32</v>
      </c>
      <c r="G80" s="36">
        <f>+G78+G79</f>
        <v>59</v>
      </c>
    </row>
    <row r="81" spans="1:7" ht="12" customHeight="1" x14ac:dyDescent="0.25">
      <c r="A81" s="128"/>
      <c r="B81" s="128"/>
      <c r="C81" s="128"/>
      <c r="D81" s="128"/>
      <c r="E81" s="128"/>
      <c r="F81" s="128"/>
      <c r="G81" s="128"/>
    </row>
    <row r="82" spans="1:7" ht="15.6" x14ac:dyDescent="0.3">
      <c r="A82" s="117" t="s">
        <v>3</v>
      </c>
      <c r="B82" s="118"/>
      <c r="C82" s="118"/>
      <c r="D82" s="118"/>
      <c r="E82" s="118"/>
      <c r="F82" s="118"/>
      <c r="G82" s="119"/>
    </row>
    <row r="83" spans="1:7" ht="15.6" x14ac:dyDescent="0.3">
      <c r="A83" s="30" t="s">
        <v>131</v>
      </c>
      <c r="B83" s="30" t="s">
        <v>132</v>
      </c>
      <c r="C83" s="65">
        <v>2021</v>
      </c>
      <c r="D83" s="65">
        <v>2022</v>
      </c>
      <c r="E83" s="65">
        <v>2023</v>
      </c>
      <c r="F83" s="65">
        <v>2024</v>
      </c>
      <c r="G83" s="65">
        <v>2025</v>
      </c>
    </row>
    <row r="84" spans="1:7" ht="15.6" x14ac:dyDescent="0.25">
      <c r="A84" s="120" t="s">
        <v>133</v>
      </c>
      <c r="B84" s="120"/>
      <c r="C84" s="72">
        <f>+C85+C86+C87+C88+C89+C90+C91</f>
        <v>233</v>
      </c>
      <c r="D84" s="72">
        <f>+D85+D86+D87+D88+D89+D90+D91</f>
        <v>176</v>
      </c>
      <c r="E84" s="72">
        <f>+E85+E86+E87+E88+E89+E90+E91</f>
        <v>237</v>
      </c>
      <c r="F84" s="72">
        <f>+F85+F86+F87+F88+F89+F90+F91</f>
        <v>248</v>
      </c>
      <c r="G84" s="72">
        <f>+G85+G86+G87+G88+G89+G90+G91</f>
        <v>289</v>
      </c>
    </row>
    <row r="85" spans="1:7" ht="18" customHeight="1" x14ac:dyDescent="0.25">
      <c r="A85" s="121" t="s">
        <v>150</v>
      </c>
      <c r="B85" s="14" t="s">
        <v>112</v>
      </c>
      <c r="C85" s="41">
        <f>7+33</f>
        <v>40</v>
      </c>
      <c r="D85" s="41">
        <v>41</v>
      </c>
      <c r="E85" s="41">
        <v>43</v>
      </c>
      <c r="F85" s="41">
        <v>49</v>
      </c>
      <c r="G85" s="41">
        <v>35</v>
      </c>
    </row>
    <row r="86" spans="1:7" ht="18" customHeight="1" x14ac:dyDescent="0.25">
      <c r="A86" s="121"/>
      <c r="B86" s="14" t="s">
        <v>113</v>
      </c>
      <c r="C86" s="41">
        <f>9+31</f>
        <v>40</v>
      </c>
      <c r="D86" s="41">
        <v>40</v>
      </c>
      <c r="E86" s="41">
        <v>42</v>
      </c>
      <c r="F86" s="41">
        <v>47</v>
      </c>
      <c r="G86" s="41">
        <v>121</v>
      </c>
    </row>
    <row r="87" spans="1:7" ht="18" customHeight="1" x14ac:dyDescent="0.25">
      <c r="A87" s="121"/>
      <c r="B87" s="14" t="s">
        <v>114</v>
      </c>
      <c r="C87" s="41">
        <f>7+23</f>
        <v>30</v>
      </c>
      <c r="D87" s="41">
        <v>30</v>
      </c>
      <c r="E87" s="41">
        <v>32</v>
      </c>
      <c r="F87" s="41">
        <v>38</v>
      </c>
      <c r="G87" s="41">
        <v>66</v>
      </c>
    </row>
    <row r="88" spans="1:7" ht="18" customHeight="1" x14ac:dyDescent="0.25">
      <c r="A88" s="121"/>
      <c r="B88" s="14" t="s">
        <v>115</v>
      </c>
      <c r="C88" s="41">
        <f>12+18</f>
        <v>30</v>
      </c>
      <c r="D88" s="41">
        <v>15</v>
      </c>
      <c r="E88" s="41">
        <v>25</v>
      </c>
      <c r="F88" s="41">
        <v>40</v>
      </c>
      <c r="G88" s="41">
        <v>24</v>
      </c>
    </row>
    <row r="89" spans="1:7" ht="18" customHeight="1" x14ac:dyDescent="0.25">
      <c r="A89" s="121"/>
      <c r="B89" s="14" t="s">
        <v>58</v>
      </c>
      <c r="C89" s="41">
        <f>3+20</f>
        <v>23</v>
      </c>
      <c r="D89" s="41">
        <v>5</v>
      </c>
      <c r="E89" s="41">
        <v>16</v>
      </c>
      <c r="F89" s="41">
        <v>28</v>
      </c>
      <c r="G89" s="41">
        <v>17</v>
      </c>
    </row>
    <row r="90" spans="1:7" ht="18" customHeight="1" x14ac:dyDescent="0.25">
      <c r="A90" s="121"/>
      <c r="B90" s="14" t="s">
        <v>116</v>
      </c>
      <c r="C90" s="41">
        <f>6+34</f>
        <v>40</v>
      </c>
      <c r="D90" s="41">
        <v>30</v>
      </c>
      <c r="E90" s="41">
        <v>48</v>
      </c>
      <c r="F90" s="41">
        <v>14</v>
      </c>
      <c r="G90" s="41">
        <v>12</v>
      </c>
    </row>
    <row r="91" spans="1:7" ht="18" customHeight="1" x14ac:dyDescent="0.25">
      <c r="A91" s="121"/>
      <c r="B91" s="14" t="s">
        <v>117</v>
      </c>
      <c r="C91" s="31">
        <f>3+27</f>
        <v>30</v>
      </c>
      <c r="D91" s="31">
        <v>15</v>
      </c>
      <c r="E91" s="31">
        <v>31</v>
      </c>
      <c r="F91" s="31">
        <v>32</v>
      </c>
      <c r="G91" s="31">
        <v>14</v>
      </c>
    </row>
    <row r="92" spans="1:7" ht="18" customHeight="1" x14ac:dyDescent="0.25">
      <c r="A92" s="122" t="s">
        <v>136</v>
      </c>
      <c r="B92" s="122"/>
      <c r="C92" s="72">
        <f>+C93</f>
        <v>0</v>
      </c>
      <c r="D92" s="72">
        <f>+D93</f>
        <v>0</v>
      </c>
      <c r="E92" s="72">
        <f>+E93</f>
        <v>0</v>
      </c>
      <c r="F92" s="72">
        <f>+F93</f>
        <v>9</v>
      </c>
      <c r="G92" s="72">
        <f>+G93</f>
        <v>14</v>
      </c>
    </row>
    <row r="93" spans="1:7" ht="18" customHeight="1" x14ac:dyDescent="0.25">
      <c r="A93" s="43" t="s">
        <v>57</v>
      </c>
      <c r="B93" s="14" t="s">
        <v>58</v>
      </c>
      <c r="C93" s="31">
        <v>0</v>
      </c>
      <c r="D93" s="31">
        <v>0</v>
      </c>
      <c r="E93" s="31">
        <v>0</v>
      </c>
      <c r="F93" s="31">
        <v>9</v>
      </c>
      <c r="G93" s="31">
        <v>14</v>
      </c>
    </row>
    <row r="94" spans="1:7" x14ac:dyDescent="0.25">
      <c r="A94" s="126" t="s">
        <v>139</v>
      </c>
      <c r="B94" s="126"/>
      <c r="C94" s="36">
        <f>+C84+C92</f>
        <v>233</v>
      </c>
      <c r="D94" s="36">
        <f>+D84+D92</f>
        <v>176</v>
      </c>
      <c r="E94" s="36">
        <f>+E84+E92</f>
        <v>237</v>
      </c>
      <c r="F94" s="36">
        <f>+F84+F92</f>
        <v>257</v>
      </c>
      <c r="G94" s="36">
        <f>+G84+G92</f>
        <v>303</v>
      </c>
    </row>
    <row r="95" spans="1:7" ht="15" customHeight="1" x14ac:dyDescent="0.25">
      <c r="A95" s="137"/>
      <c r="B95" s="137"/>
      <c r="C95" s="137"/>
      <c r="D95" s="137"/>
      <c r="E95" s="137"/>
      <c r="F95" s="137"/>
      <c r="G95" s="137"/>
    </row>
    <row r="96" spans="1:7" ht="12" customHeight="1" x14ac:dyDescent="0.25">
      <c r="A96" s="138"/>
      <c r="B96" s="138"/>
      <c r="C96" s="138"/>
      <c r="D96" s="138"/>
      <c r="E96" s="138"/>
      <c r="F96" s="138"/>
      <c r="G96" s="138"/>
    </row>
    <row r="97" spans="1:7" ht="20.100000000000001" customHeight="1" x14ac:dyDescent="0.3">
      <c r="A97" s="117" t="s">
        <v>151</v>
      </c>
      <c r="B97" s="118"/>
      <c r="C97" s="118"/>
      <c r="D97" s="118"/>
      <c r="E97" s="118"/>
      <c r="F97" s="118"/>
      <c r="G97" s="119"/>
    </row>
    <row r="98" spans="1:7" ht="20.100000000000001" customHeight="1" x14ac:dyDescent="0.3">
      <c r="A98" s="30" t="s">
        <v>131</v>
      </c>
      <c r="B98" s="30" t="s">
        <v>132</v>
      </c>
      <c r="C98" s="65">
        <v>2021</v>
      </c>
      <c r="D98" s="65">
        <v>2022</v>
      </c>
      <c r="E98" s="65">
        <v>2023</v>
      </c>
      <c r="F98" s="65">
        <v>2024</v>
      </c>
      <c r="G98" s="65">
        <v>2025</v>
      </c>
    </row>
    <row r="99" spans="1:7" ht="18" customHeight="1" x14ac:dyDescent="0.25">
      <c r="A99" s="120" t="s">
        <v>133</v>
      </c>
      <c r="B99" s="120"/>
      <c r="C99" s="66">
        <f>SUM(C100:C110)</f>
        <v>401</v>
      </c>
      <c r="D99" s="66">
        <f>SUM(D100:D110)</f>
        <v>570</v>
      </c>
      <c r="E99" s="66">
        <f>SUM(E100:E110)</f>
        <v>384</v>
      </c>
      <c r="F99" s="66">
        <f>SUM(F100:F110)</f>
        <v>315</v>
      </c>
      <c r="G99" s="66">
        <f>SUM(G100:G110)</f>
        <v>321</v>
      </c>
    </row>
    <row r="100" spans="1:7" ht="18" customHeight="1" x14ac:dyDescent="0.25">
      <c r="A100" s="121" t="s">
        <v>149</v>
      </c>
      <c r="B100" s="14" t="s">
        <v>27</v>
      </c>
      <c r="C100" s="31">
        <f>5+3</f>
        <v>8</v>
      </c>
      <c r="D100" s="31">
        <v>6</v>
      </c>
      <c r="E100" s="31">
        <v>11</v>
      </c>
      <c r="F100" s="31">
        <v>5</v>
      </c>
      <c r="G100" s="31">
        <v>5</v>
      </c>
    </row>
    <row r="101" spans="1:7" ht="18" customHeight="1" x14ac:dyDescent="0.25">
      <c r="A101" s="121"/>
      <c r="B101" s="14" t="s">
        <v>28</v>
      </c>
      <c r="C101" s="31">
        <f>7+18</f>
        <v>25</v>
      </c>
      <c r="D101" s="31">
        <v>17</v>
      </c>
      <c r="E101" s="31">
        <v>9</v>
      </c>
      <c r="F101" s="31">
        <v>10</v>
      </c>
      <c r="G101" s="31">
        <v>12</v>
      </c>
    </row>
    <row r="102" spans="1:7" ht="18" customHeight="1" x14ac:dyDescent="0.25">
      <c r="A102" s="121"/>
      <c r="B102" s="14" t="s">
        <v>29</v>
      </c>
      <c r="C102" s="31">
        <f>6+3</f>
        <v>9</v>
      </c>
      <c r="D102" s="31">
        <v>16</v>
      </c>
      <c r="E102" s="31">
        <v>20</v>
      </c>
      <c r="F102" s="31">
        <v>9</v>
      </c>
      <c r="G102" s="31">
        <v>4</v>
      </c>
    </row>
    <row r="103" spans="1:7" ht="18" customHeight="1" x14ac:dyDescent="0.25">
      <c r="A103" s="121"/>
      <c r="B103" s="14" t="s">
        <v>30</v>
      </c>
      <c r="C103" s="31">
        <f>36+117</f>
        <v>153</v>
      </c>
      <c r="D103" s="31">
        <v>354</v>
      </c>
      <c r="E103" s="31">
        <v>159</v>
      </c>
      <c r="F103" s="31">
        <v>162</v>
      </c>
      <c r="G103" s="31">
        <v>156</v>
      </c>
    </row>
    <row r="104" spans="1:7" ht="18" customHeight="1" x14ac:dyDescent="0.25">
      <c r="A104" s="121"/>
      <c r="B104" s="14" t="s">
        <v>31</v>
      </c>
      <c r="C104" s="31">
        <f>44+52</f>
        <v>96</v>
      </c>
      <c r="D104" s="31">
        <v>83</v>
      </c>
      <c r="E104" s="31">
        <v>78</v>
      </c>
      <c r="F104" s="31">
        <v>48</v>
      </c>
      <c r="G104" s="31">
        <v>54</v>
      </c>
    </row>
    <row r="105" spans="1:7" ht="18" customHeight="1" x14ac:dyDescent="0.25">
      <c r="A105" s="121"/>
      <c r="B105" s="14" t="s">
        <v>32</v>
      </c>
      <c r="C105" s="31">
        <f>3+8</f>
        <v>11</v>
      </c>
      <c r="D105" s="31">
        <v>17</v>
      </c>
      <c r="E105" s="31">
        <v>21</v>
      </c>
      <c r="F105" s="31">
        <v>8</v>
      </c>
      <c r="G105" s="31">
        <v>8</v>
      </c>
    </row>
    <row r="106" spans="1:7" ht="18" customHeight="1" x14ac:dyDescent="0.25">
      <c r="A106" s="121"/>
      <c r="B106" s="14" t="s">
        <v>33</v>
      </c>
      <c r="C106" s="45">
        <f>6+8</f>
        <v>14</v>
      </c>
      <c r="D106" s="45">
        <v>5</v>
      </c>
      <c r="E106" s="45">
        <v>6</v>
      </c>
      <c r="F106" s="45">
        <v>7</v>
      </c>
      <c r="G106" s="45">
        <v>3</v>
      </c>
    </row>
    <row r="107" spans="1:7" ht="18" customHeight="1" x14ac:dyDescent="0.25">
      <c r="A107" s="121"/>
      <c r="B107" s="14" t="s">
        <v>34</v>
      </c>
      <c r="C107" s="45">
        <f>0+10</f>
        <v>10</v>
      </c>
      <c r="D107" s="45">
        <v>8</v>
      </c>
      <c r="E107" s="45">
        <v>15</v>
      </c>
      <c r="F107" s="45">
        <v>9</v>
      </c>
      <c r="G107" s="45">
        <v>11</v>
      </c>
    </row>
    <row r="108" spans="1:7" ht="18" customHeight="1" x14ac:dyDescent="0.25">
      <c r="A108" s="121"/>
      <c r="B108" s="14" t="s">
        <v>35</v>
      </c>
      <c r="C108" s="45">
        <f>2+20</f>
        <v>22</v>
      </c>
      <c r="D108" s="45">
        <v>18</v>
      </c>
      <c r="E108" s="45">
        <v>16</v>
      </c>
      <c r="F108" s="45">
        <v>11</v>
      </c>
      <c r="G108" s="45">
        <v>14</v>
      </c>
    </row>
    <row r="109" spans="1:7" ht="18" customHeight="1" x14ac:dyDescent="0.25">
      <c r="A109" s="121"/>
      <c r="B109" s="14" t="s">
        <v>36</v>
      </c>
      <c r="C109" s="45">
        <f>7+25</f>
        <v>32</v>
      </c>
      <c r="D109" s="45">
        <v>38</v>
      </c>
      <c r="E109" s="45">
        <v>35</v>
      </c>
      <c r="F109" s="45">
        <v>35</v>
      </c>
      <c r="G109" s="45">
        <v>39</v>
      </c>
    </row>
    <row r="110" spans="1:7" ht="18" customHeight="1" x14ac:dyDescent="0.25">
      <c r="A110" s="121"/>
      <c r="B110" s="14" t="s">
        <v>37</v>
      </c>
      <c r="C110" s="45">
        <f>4+17</f>
        <v>21</v>
      </c>
      <c r="D110" s="45">
        <v>8</v>
      </c>
      <c r="E110" s="45">
        <v>14</v>
      </c>
      <c r="F110" s="45">
        <v>11</v>
      </c>
      <c r="G110" s="45">
        <v>15</v>
      </c>
    </row>
    <row r="111" spans="1:7" ht="18" customHeight="1" x14ac:dyDescent="0.25">
      <c r="A111" s="139" t="s">
        <v>136</v>
      </c>
      <c r="B111" s="139"/>
      <c r="C111" s="66">
        <f>SUM(C112:C125)</f>
        <v>525</v>
      </c>
      <c r="D111" s="66">
        <f>SUM(D112:D125)</f>
        <v>490</v>
      </c>
      <c r="E111" s="66">
        <f>SUM(E112:E125)</f>
        <v>560</v>
      </c>
      <c r="F111" s="66">
        <f>SUM(F112:F125)</f>
        <v>383</v>
      </c>
      <c r="G111" s="66">
        <f>SUM(G112:G125)</f>
        <v>304</v>
      </c>
    </row>
    <row r="112" spans="1:7" ht="16.5" customHeight="1" x14ac:dyDescent="0.25">
      <c r="A112" s="140" t="s">
        <v>64</v>
      </c>
      <c r="B112" s="14" t="s">
        <v>32</v>
      </c>
      <c r="C112" s="31">
        <f>10+41</f>
        <v>51</v>
      </c>
      <c r="D112" s="31">
        <v>50</v>
      </c>
      <c r="E112" s="31">
        <v>50</v>
      </c>
      <c r="F112" s="31">
        <v>46</v>
      </c>
      <c r="G112" s="31">
        <v>40</v>
      </c>
    </row>
    <row r="113" spans="1:7" ht="16.5" customHeight="1" x14ac:dyDescent="0.25">
      <c r="A113" s="140"/>
      <c r="B113" s="14" t="s">
        <v>30</v>
      </c>
      <c r="C113" s="31">
        <f>7+26</f>
        <v>33</v>
      </c>
      <c r="D113" s="31">
        <v>51</v>
      </c>
      <c r="E113" s="31">
        <v>50</v>
      </c>
      <c r="F113" s="31">
        <v>35</v>
      </c>
      <c r="G113" s="31">
        <v>46</v>
      </c>
    </row>
    <row r="114" spans="1:7" ht="16.5" customHeight="1" x14ac:dyDescent="0.25">
      <c r="A114" s="140" t="s">
        <v>43</v>
      </c>
      <c r="B114" s="14" t="s">
        <v>32</v>
      </c>
      <c r="C114" s="41">
        <f>15+36</f>
        <v>51</v>
      </c>
      <c r="D114" s="41">
        <v>28</v>
      </c>
      <c r="E114" s="41">
        <v>26</v>
      </c>
      <c r="F114" s="41">
        <v>21</v>
      </c>
      <c r="G114" s="41">
        <v>12</v>
      </c>
    </row>
    <row r="115" spans="1:7" ht="16.5" customHeight="1" x14ac:dyDescent="0.25">
      <c r="A115" s="140"/>
      <c r="B115" s="14" t="s">
        <v>30</v>
      </c>
      <c r="C115" s="31">
        <f>23+73</f>
        <v>96</v>
      </c>
      <c r="D115" s="31">
        <v>50</v>
      </c>
      <c r="E115" s="31">
        <v>54</v>
      </c>
      <c r="F115" s="31">
        <v>39</v>
      </c>
      <c r="G115" s="31">
        <v>35</v>
      </c>
    </row>
    <row r="116" spans="1:7" ht="16.5" customHeight="1" x14ac:dyDescent="0.25">
      <c r="A116" s="140"/>
      <c r="B116" s="14" t="s">
        <v>28</v>
      </c>
      <c r="C116" s="31">
        <f>5+4</f>
        <v>9</v>
      </c>
      <c r="D116" s="31">
        <v>0</v>
      </c>
      <c r="E116" s="31">
        <v>2</v>
      </c>
      <c r="F116" s="31">
        <v>3</v>
      </c>
      <c r="G116" s="31">
        <v>4</v>
      </c>
    </row>
    <row r="117" spans="1:7" ht="16.5" customHeight="1" x14ac:dyDescent="0.25">
      <c r="A117" s="140" t="s">
        <v>46</v>
      </c>
      <c r="B117" s="14" t="s">
        <v>32</v>
      </c>
      <c r="C117" s="31">
        <f>22+31</f>
        <v>53</v>
      </c>
      <c r="D117" s="31">
        <v>50</v>
      </c>
      <c r="E117" s="31">
        <v>57</v>
      </c>
      <c r="F117" s="31">
        <v>52</v>
      </c>
      <c r="G117" s="31">
        <v>22</v>
      </c>
    </row>
    <row r="118" spans="1:7" ht="16.5" customHeight="1" x14ac:dyDescent="0.25">
      <c r="A118" s="140"/>
      <c r="B118" s="14" t="s">
        <v>30</v>
      </c>
      <c r="C118" s="31">
        <f>9+29</f>
        <v>38</v>
      </c>
      <c r="D118" s="31">
        <v>19</v>
      </c>
      <c r="E118" s="31">
        <v>40</v>
      </c>
      <c r="F118" s="31">
        <v>26</v>
      </c>
      <c r="G118" s="31">
        <v>17</v>
      </c>
    </row>
    <row r="119" spans="1:7" ht="16.5" customHeight="1" x14ac:dyDescent="0.25">
      <c r="A119" s="140" t="s">
        <v>61</v>
      </c>
      <c r="B119" s="14" t="s">
        <v>32</v>
      </c>
      <c r="C119" s="31">
        <f>2+5</f>
        <v>7</v>
      </c>
      <c r="D119" s="31">
        <v>21</v>
      </c>
      <c r="E119" s="31">
        <v>27</v>
      </c>
      <c r="F119" s="31">
        <v>6</v>
      </c>
      <c r="G119" s="31">
        <v>11</v>
      </c>
    </row>
    <row r="120" spans="1:7" ht="16.5" customHeight="1" x14ac:dyDescent="0.25">
      <c r="A120" s="140"/>
      <c r="B120" s="14" t="s">
        <v>30</v>
      </c>
      <c r="C120" s="31">
        <f>6+30</f>
        <v>36</v>
      </c>
      <c r="D120" s="31">
        <v>42</v>
      </c>
      <c r="E120" s="31">
        <v>52</v>
      </c>
      <c r="F120" s="31">
        <v>26</v>
      </c>
      <c r="G120" s="31">
        <v>25</v>
      </c>
    </row>
    <row r="121" spans="1:7" ht="16.5" customHeight="1" x14ac:dyDescent="0.25">
      <c r="A121" s="140" t="s">
        <v>123</v>
      </c>
      <c r="B121" s="14" t="s">
        <v>32</v>
      </c>
      <c r="C121" s="31">
        <f>11+42</f>
        <v>53</v>
      </c>
      <c r="D121" s="31">
        <v>51</v>
      </c>
      <c r="E121" s="31">
        <v>53</v>
      </c>
      <c r="F121" s="31">
        <v>57</v>
      </c>
      <c r="G121" s="31">
        <v>52</v>
      </c>
    </row>
    <row r="122" spans="1:7" ht="16.5" customHeight="1" x14ac:dyDescent="0.25">
      <c r="A122" s="140"/>
      <c r="B122" s="14" t="s">
        <v>30</v>
      </c>
      <c r="C122" s="31">
        <f>8+39</f>
        <v>47</v>
      </c>
      <c r="D122" s="31">
        <v>55</v>
      </c>
      <c r="E122" s="31">
        <v>56</v>
      </c>
      <c r="F122" s="31">
        <v>24</v>
      </c>
      <c r="G122" s="31">
        <v>16</v>
      </c>
    </row>
    <row r="123" spans="1:7" ht="16.5" customHeight="1" x14ac:dyDescent="0.25">
      <c r="A123" s="140" t="s">
        <v>65</v>
      </c>
      <c r="B123" s="14" t="s">
        <v>32</v>
      </c>
      <c r="C123" s="31">
        <f>9+14</f>
        <v>23</v>
      </c>
      <c r="D123" s="31">
        <v>34</v>
      </c>
      <c r="E123" s="31">
        <v>58</v>
      </c>
      <c r="F123" s="31">
        <v>26</v>
      </c>
      <c r="G123" s="31">
        <v>10</v>
      </c>
    </row>
    <row r="124" spans="1:7" ht="16.5" customHeight="1" x14ac:dyDescent="0.25">
      <c r="A124" s="140"/>
      <c r="B124" s="14" t="s">
        <v>31</v>
      </c>
      <c r="C124" s="31">
        <f>5+0</f>
        <v>5</v>
      </c>
      <c r="D124" s="31">
        <v>6</v>
      </c>
      <c r="E124" s="31">
        <v>9</v>
      </c>
      <c r="F124" s="31">
        <v>3</v>
      </c>
      <c r="G124" s="31">
        <v>5</v>
      </c>
    </row>
    <row r="125" spans="1:7" ht="16.5" customHeight="1" x14ac:dyDescent="0.25">
      <c r="A125" s="46" t="s">
        <v>127</v>
      </c>
      <c r="B125" s="14" t="s">
        <v>32</v>
      </c>
      <c r="C125" s="31">
        <f>9+14</f>
        <v>23</v>
      </c>
      <c r="D125" s="31">
        <v>33</v>
      </c>
      <c r="E125" s="31">
        <v>26</v>
      </c>
      <c r="F125" s="31">
        <v>19</v>
      </c>
      <c r="G125" s="31">
        <v>9</v>
      </c>
    </row>
    <row r="126" spans="1:7" ht="18" customHeight="1" x14ac:dyDescent="0.25">
      <c r="A126" s="141" t="s">
        <v>139</v>
      </c>
      <c r="B126" s="141"/>
      <c r="C126" s="36">
        <f>SUM(C99,C111)</f>
        <v>926</v>
      </c>
      <c r="D126" s="36">
        <f>SUM(D99,D111)</f>
        <v>1060</v>
      </c>
      <c r="E126" s="36">
        <f>SUM(E99,E111)</f>
        <v>944</v>
      </c>
      <c r="F126" s="36">
        <f>SUM(F99,F111)</f>
        <v>698</v>
      </c>
      <c r="G126" s="36">
        <f>SUM(G99,G111)</f>
        <v>625</v>
      </c>
    </row>
    <row r="127" spans="1:7" ht="6.75" customHeight="1" x14ac:dyDescent="0.25">
      <c r="A127" s="128"/>
      <c r="B127" s="128"/>
      <c r="C127" s="128"/>
      <c r="D127" s="128"/>
      <c r="E127" s="128"/>
      <c r="F127" s="128"/>
      <c r="G127" s="128"/>
    </row>
    <row r="128" spans="1:7" ht="20.100000000000001" customHeight="1" x14ac:dyDescent="0.3">
      <c r="A128" s="117" t="s">
        <v>0</v>
      </c>
      <c r="B128" s="118"/>
      <c r="C128" s="118"/>
      <c r="D128" s="118"/>
      <c r="E128" s="118"/>
      <c r="F128" s="118"/>
      <c r="G128" s="119"/>
    </row>
    <row r="129" spans="1:7" ht="20.100000000000001" customHeight="1" x14ac:dyDescent="0.3">
      <c r="A129" s="30" t="s">
        <v>131</v>
      </c>
      <c r="B129" s="30" t="s">
        <v>132</v>
      </c>
      <c r="C129" s="65">
        <v>2021</v>
      </c>
      <c r="D129" s="65">
        <v>2022</v>
      </c>
      <c r="E129" s="65">
        <v>2023</v>
      </c>
      <c r="F129" s="65">
        <v>2024</v>
      </c>
      <c r="G129" s="65">
        <v>2025</v>
      </c>
    </row>
    <row r="130" spans="1:7" ht="18" customHeight="1" x14ac:dyDescent="0.25">
      <c r="A130" s="120" t="s">
        <v>133</v>
      </c>
      <c r="B130" s="120"/>
      <c r="C130" s="66">
        <f>SUM(C131:C136)</f>
        <v>344</v>
      </c>
      <c r="D130" s="66">
        <f>SUM(D131:D136)</f>
        <v>276</v>
      </c>
      <c r="E130" s="66">
        <f>SUM(E131:E136)</f>
        <v>230</v>
      </c>
      <c r="F130" s="66">
        <f>SUM(F131:F136)</f>
        <v>193</v>
      </c>
      <c r="G130" s="66">
        <f>SUM(G131:G136)</f>
        <v>177</v>
      </c>
    </row>
    <row r="131" spans="1:7" ht="18" customHeight="1" x14ac:dyDescent="0.25">
      <c r="A131" s="121" t="s">
        <v>141</v>
      </c>
      <c r="B131" s="14" t="s">
        <v>48</v>
      </c>
      <c r="C131" s="31">
        <f>87+73</f>
        <v>160</v>
      </c>
      <c r="D131" s="31">
        <v>155</v>
      </c>
      <c r="E131" s="31">
        <v>122</v>
      </c>
      <c r="F131" s="31">
        <v>106</v>
      </c>
      <c r="G131" s="31">
        <v>109</v>
      </c>
    </row>
    <row r="132" spans="1:7" ht="18" customHeight="1" x14ac:dyDescent="0.25">
      <c r="A132" s="121"/>
      <c r="B132" s="14" t="s">
        <v>74</v>
      </c>
      <c r="C132" s="31">
        <f>12+19</f>
        <v>31</v>
      </c>
      <c r="D132" s="31">
        <v>20</v>
      </c>
      <c r="E132" s="31">
        <v>24</v>
      </c>
      <c r="F132" s="31">
        <v>17</v>
      </c>
      <c r="G132" s="31">
        <v>11</v>
      </c>
    </row>
    <row r="133" spans="1:7" ht="18" customHeight="1" x14ac:dyDescent="0.25">
      <c r="A133" s="121"/>
      <c r="B133" s="14" t="s">
        <v>75</v>
      </c>
      <c r="C133" s="31">
        <f>11+14</f>
        <v>25</v>
      </c>
      <c r="D133" s="31">
        <v>11</v>
      </c>
      <c r="E133" s="31">
        <v>7</v>
      </c>
      <c r="F133" s="31">
        <v>6</v>
      </c>
      <c r="G133" s="31">
        <v>1</v>
      </c>
    </row>
    <row r="134" spans="1:7" ht="18" customHeight="1" x14ac:dyDescent="0.25">
      <c r="A134" s="121"/>
      <c r="B134" s="14" t="s">
        <v>49</v>
      </c>
      <c r="C134" s="31">
        <f>17+21</f>
        <v>38</v>
      </c>
      <c r="D134" s="31">
        <v>19</v>
      </c>
      <c r="E134" s="31">
        <v>17</v>
      </c>
      <c r="F134" s="31">
        <v>12</v>
      </c>
      <c r="G134" s="31">
        <v>11</v>
      </c>
    </row>
    <row r="135" spans="1:7" ht="18" customHeight="1" x14ac:dyDescent="0.25">
      <c r="A135" s="121"/>
      <c r="B135" s="14" t="s">
        <v>76</v>
      </c>
      <c r="C135" s="31">
        <f>19+45</f>
        <v>64</v>
      </c>
      <c r="D135" s="42">
        <v>50</v>
      </c>
      <c r="E135" s="42">
        <v>46</v>
      </c>
      <c r="F135" s="42">
        <v>36</v>
      </c>
      <c r="G135" s="42">
        <v>34</v>
      </c>
    </row>
    <row r="136" spans="1:7" ht="18" customHeight="1" x14ac:dyDescent="0.25">
      <c r="A136" s="121"/>
      <c r="B136" s="14" t="s">
        <v>77</v>
      </c>
      <c r="C136" s="31">
        <f>3+23</f>
        <v>26</v>
      </c>
      <c r="D136" s="42">
        <v>21</v>
      </c>
      <c r="E136" s="42">
        <v>14</v>
      </c>
      <c r="F136" s="42">
        <v>16</v>
      </c>
      <c r="G136" s="42">
        <v>11</v>
      </c>
    </row>
    <row r="137" spans="1:7" ht="18" customHeight="1" x14ac:dyDescent="0.25">
      <c r="A137" s="139" t="s">
        <v>136</v>
      </c>
      <c r="B137" s="139"/>
      <c r="C137" s="73">
        <f>SUM(C138:C147)</f>
        <v>220</v>
      </c>
      <c r="D137" s="73">
        <f>SUM(D138:D147)</f>
        <v>240</v>
      </c>
      <c r="E137" s="73">
        <f>SUM(E138:E147)</f>
        <v>249</v>
      </c>
      <c r="F137" s="73">
        <f>SUM(F138:F147)</f>
        <v>282</v>
      </c>
      <c r="G137" s="73">
        <f>SUM(G138:G147)</f>
        <v>318</v>
      </c>
    </row>
    <row r="138" spans="1:7" ht="18" customHeight="1" x14ac:dyDescent="0.25">
      <c r="A138" s="140" t="s">
        <v>123</v>
      </c>
      <c r="B138" s="14" t="s">
        <v>48</v>
      </c>
      <c r="C138" s="31">
        <f>13+8</f>
        <v>21</v>
      </c>
      <c r="D138" s="74">
        <v>21</v>
      </c>
      <c r="E138" s="74">
        <v>25</v>
      </c>
      <c r="F138" s="74">
        <v>32</v>
      </c>
      <c r="G138" s="74">
        <v>80</v>
      </c>
    </row>
    <row r="139" spans="1:7" ht="18" customHeight="1" x14ac:dyDescent="0.25">
      <c r="A139" s="140"/>
      <c r="B139" s="14" t="s">
        <v>49</v>
      </c>
      <c r="C139" s="31">
        <f>4+11</f>
        <v>15</v>
      </c>
      <c r="D139" s="74">
        <v>15</v>
      </c>
      <c r="E139" s="74">
        <v>24</v>
      </c>
      <c r="F139" s="74">
        <v>26</v>
      </c>
      <c r="G139" s="74">
        <v>29</v>
      </c>
    </row>
    <row r="140" spans="1:7" ht="18" customHeight="1" x14ac:dyDescent="0.25">
      <c r="A140" s="140" t="s">
        <v>47</v>
      </c>
      <c r="B140" s="14" t="s">
        <v>48</v>
      </c>
      <c r="C140" s="31">
        <f>17+14</f>
        <v>31</v>
      </c>
      <c r="D140" s="74">
        <v>26</v>
      </c>
      <c r="E140" s="74">
        <v>31</v>
      </c>
      <c r="F140" s="74">
        <v>24</v>
      </c>
      <c r="G140" s="74">
        <v>31</v>
      </c>
    </row>
    <row r="141" spans="1:7" ht="18" customHeight="1" x14ac:dyDescent="0.25">
      <c r="A141" s="140"/>
      <c r="B141" s="14" t="s">
        <v>49</v>
      </c>
      <c r="C141" s="31">
        <f>4+11</f>
        <v>15</v>
      </c>
      <c r="D141" s="74">
        <v>15</v>
      </c>
      <c r="E141" s="74">
        <v>11</v>
      </c>
      <c r="F141" s="74">
        <v>8</v>
      </c>
      <c r="G141" s="74">
        <v>10</v>
      </c>
    </row>
    <row r="142" spans="1:7" ht="18" customHeight="1" x14ac:dyDescent="0.25">
      <c r="A142" s="140" t="s">
        <v>124</v>
      </c>
      <c r="B142" s="14" t="s">
        <v>48</v>
      </c>
      <c r="C142" s="31">
        <f>24+16</f>
        <v>40</v>
      </c>
      <c r="D142" s="74">
        <v>22</v>
      </c>
      <c r="E142" s="74">
        <v>13</v>
      </c>
      <c r="F142" s="74">
        <v>42</v>
      </c>
      <c r="G142" s="74">
        <v>38</v>
      </c>
    </row>
    <row r="143" spans="1:7" ht="18" customHeight="1" x14ac:dyDescent="0.25">
      <c r="A143" s="140"/>
      <c r="B143" s="14" t="s">
        <v>49</v>
      </c>
      <c r="C143" s="31">
        <f>3+8</f>
        <v>11</v>
      </c>
      <c r="D143" s="74">
        <v>22</v>
      </c>
      <c r="E143" s="74">
        <v>20</v>
      </c>
      <c r="F143" s="74">
        <v>20</v>
      </c>
      <c r="G143" s="74">
        <v>14</v>
      </c>
    </row>
    <row r="144" spans="1:7" ht="18" customHeight="1" x14ac:dyDescent="0.25">
      <c r="A144" s="140" t="s">
        <v>62</v>
      </c>
      <c r="B144" s="14" t="s">
        <v>48</v>
      </c>
      <c r="C144" s="31">
        <f>19+12</f>
        <v>31</v>
      </c>
      <c r="D144" s="74">
        <v>42</v>
      </c>
      <c r="E144" s="74">
        <v>35</v>
      </c>
      <c r="F144" s="74">
        <v>43</v>
      </c>
      <c r="G144" s="74">
        <v>36</v>
      </c>
    </row>
    <row r="145" spans="1:7" ht="18" customHeight="1" x14ac:dyDescent="0.25">
      <c r="A145" s="140"/>
      <c r="B145" s="14" t="s">
        <v>49</v>
      </c>
      <c r="C145" s="31">
        <f>11+10</f>
        <v>21</v>
      </c>
      <c r="D145" s="74">
        <v>25</v>
      </c>
      <c r="E145" s="74">
        <v>39</v>
      </c>
      <c r="F145" s="74">
        <v>26</v>
      </c>
      <c r="G145" s="74">
        <v>22</v>
      </c>
    </row>
    <row r="146" spans="1:7" ht="18" customHeight="1" x14ac:dyDescent="0.25">
      <c r="A146" s="142" t="s">
        <v>56</v>
      </c>
      <c r="B146" s="14" t="s">
        <v>48</v>
      </c>
      <c r="C146" s="31">
        <v>0</v>
      </c>
      <c r="D146" s="74">
        <v>23</v>
      </c>
      <c r="E146" s="74">
        <v>21</v>
      </c>
      <c r="F146" s="74">
        <v>32</v>
      </c>
      <c r="G146" s="74">
        <v>29</v>
      </c>
    </row>
    <row r="147" spans="1:7" ht="18" customHeight="1" x14ac:dyDescent="0.25">
      <c r="A147" s="143"/>
      <c r="B147" s="14" t="s">
        <v>49</v>
      </c>
      <c r="C147" s="31">
        <f>15+20</f>
        <v>35</v>
      </c>
      <c r="D147" s="74">
        <v>29</v>
      </c>
      <c r="E147" s="74">
        <v>30</v>
      </c>
      <c r="F147" s="74">
        <v>29</v>
      </c>
      <c r="G147" s="74">
        <v>29</v>
      </c>
    </row>
    <row r="148" spans="1:7" ht="18" customHeight="1" x14ac:dyDescent="0.25">
      <c r="A148" s="141" t="s">
        <v>139</v>
      </c>
      <c r="B148" s="141"/>
      <c r="C148" s="36">
        <f>SUM(C130,C137)</f>
        <v>564</v>
      </c>
      <c r="D148" s="36">
        <f>SUM(D130,D137)</f>
        <v>516</v>
      </c>
      <c r="E148" s="36">
        <f>SUM(E130,E137)</f>
        <v>479</v>
      </c>
      <c r="F148" s="36">
        <f>SUM(F130,F137)</f>
        <v>475</v>
      </c>
      <c r="G148" s="36">
        <f>SUM(G130,G137)</f>
        <v>495</v>
      </c>
    </row>
    <row r="149" spans="1:7" ht="12" customHeight="1" x14ac:dyDescent="0.25">
      <c r="A149" s="144"/>
      <c r="B149" s="144"/>
      <c r="C149" s="144"/>
      <c r="D149" s="144"/>
      <c r="E149" s="144"/>
      <c r="F149" s="144"/>
      <c r="G149" s="144"/>
    </row>
    <row r="150" spans="1:7" ht="20.100000000000001" customHeight="1" x14ac:dyDescent="0.3">
      <c r="A150" s="117" t="s">
        <v>4</v>
      </c>
      <c r="B150" s="118"/>
      <c r="C150" s="118"/>
      <c r="D150" s="118"/>
      <c r="E150" s="118"/>
      <c r="F150" s="118"/>
      <c r="G150" s="119"/>
    </row>
    <row r="151" spans="1:7" ht="20.100000000000001" customHeight="1" x14ac:dyDescent="0.25">
      <c r="A151" s="39" t="s">
        <v>131</v>
      </c>
      <c r="B151" s="39" t="s">
        <v>132</v>
      </c>
      <c r="C151" s="65">
        <v>2021</v>
      </c>
      <c r="D151" s="65">
        <v>2022</v>
      </c>
      <c r="E151" s="65">
        <v>2023</v>
      </c>
      <c r="F151" s="65">
        <v>2024</v>
      </c>
      <c r="G151" s="65">
        <v>2025</v>
      </c>
    </row>
    <row r="152" spans="1:7" ht="18" customHeight="1" x14ac:dyDescent="0.25">
      <c r="A152" s="120" t="s">
        <v>133</v>
      </c>
      <c r="B152" s="120"/>
      <c r="C152" s="66">
        <f>+C153</f>
        <v>120</v>
      </c>
      <c r="D152" s="66">
        <f>+D153</f>
        <v>121</v>
      </c>
      <c r="E152" s="66">
        <f>+E153</f>
        <v>120</v>
      </c>
      <c r="F152" s="66">
        <f>+F153</f>
        <v>132</v>
      </c>
      <c r="G152" s="66">
        <f>+G153</f>
        <v>123</v>
      </c>
    </row>
    <row r="153" spans="1:7" ht="18" customHeight="1" x14ac:dyDescent="0.25">
      <c r="A153" s="40" t="s">
        <v>141</v>
      </c>
      <c r="B153" s="14" t="s">
        <v>50</v>
      </c>
      <c r="C153" s="31">
        <v>120</v>
      </c>
      <c r="D153" s="31">
        <v>121</v>
      </c>
      <c r="E153" s="31">
        <v>120</v>
      </c>
      <c r="F153" s="31">
        <v>132</v>
      </c>
      <c r="G153" s="31">
        <v>123</v>
      </c>
    </row>
    <row r="154" spans="1:7" ht="18" customHeight="1" x14ac:dyDescent="0.25">
      <c r="A154" s="139" t="s">
        <v>136</v>
      </c>
      <c r="B154" s="139"/>
      <c r="C154" s="66">
        <f>+C155+C156+C157+C158</f>
        <v>200</v>
      </c>
      <c r="D154" s="66">
        <f>+D155+D156+D157+D158</f>
        <v>190</v>
      </c>
      <c r="E154" s="66">
        <f>+E155+E156+E157+E158</f>
        <v>190</v>
      </c>
      <c r="F154" s="66">
        <f>+F155+F156+F157+F158</f>
        <v>192</v>
      </c>
      <c r="G154" s="66">
        <f>+G155+G156+G157+G158</f>
        <v>189</v>
      </c>
    </row>
    <row r="155" spans="1:7" ht="18" customHeight="1" x14ac:dyDescent="0.25">
      <c r="A155" s="35" t="s">
        <v>51</v>
      </c>
      <c r="B155" s="123" t="s">
        <v>50</v>
      </c>
      <c r="C155" s="45">
        <v>70</v>
      </c>
      <c r="D155" s="45">
        <v>70</v>
      </c>
      <c r="E155" s="45">
        <v>70</v>
      </c>
      <c r="F155" s="45">
        <v>80</v>
      </c>
      <c r="G155" s="45">
        <v>80</v>
      </c>
    </row>
    <row r="156" spans="1:7" ht="18" customHeight="1" x14ac:dyDescent="0.25">
      <c r="A156" s="35" t="s">
        <v>65</v>
      </c>
      <c r="B156" s="124"/>
      <c r="C156" s="45">
        <v>50</v>
      </c>
      <c r="D156" s="45">
        <v>50</v>
      </c>
      <c r="E156" s="45">
        <v>50</v>
      </c>
      <c r="F156" s="45">
        <v>56</v>
      </c>
      <c r="G156" s="45">
        <v>48</v>
      </c>
    </row>
    <row r="157" spans="1:7" ht="18" customHeight="1" x14ac:dyDescent="0.25">
      <c r="A157" s="35" t="s">
        <v>47</v>
      </c>
      <c r="B157" s="124"/>
      <c r="C157" s="45">
        <v>40</v>
      </c>
      <c r="D157" s="45">
        <v>35</v>
      </c>
      <c r="E157" s="45">
        <v>35</v>
      </c>
      <c r="F157" s="45">
        <v>36</v>
      </c>
      <c r="G157" s="45">
        <v>31</v>
      </c>
    </row>
    <row r="158" spans="1:7" ht="18" customHeight="1" x14ac:dyDescent="0.25">
      <c r="A158" s="35" t="s">
        <v>64</v>
      </c>
      <c r="B158" s="125"/>
      <c r="C158" s="45">
        <v>40</v>
      </c>
      <c r="D158" s="45">
        <v>35</v>
      </c>
      <c r="E158" s="45">
        <v>35</v>
      </c>
      <c r="F158" s="45">
        <v>20</v>
      </c>
      <c r="G158" s="45">
        <v>30</v>
      </c>
    </row>
    <row r="159" spans="1:7" ht="18" customHeight="1" x14ac:dyDescent="0.25">
      <c r="A159" s="126" t="s">
        <v>139</v>
      </c>
      <c r="B159" s="126"/>
      <c r="C159" s="36">
        <f>+C154+C152</f>
        <v>320</v>
      </c>
      <c r="D159" s="36">
        <f>+D154+D152</f>
        <v>311</v>
      </c>
      <c r="E159" s="36">
        <f>+E154+E152</f>
        <v>310</v>
      </c>
      <c r="F159" s="36">
        <f>+F154+F152</f>
        <v>324</v>
      </c>
      <c r="G159" s="36">
        <f>+G154+G152</f>
        <v>312</v>
      </c>
    </row>
    <row r="160" spans="1:7" ht="12" customHeight="1" x14ac:dyDescent="0.25">
      <c r="A160" s="128"/>
      <c r="B160" s="128"/>
      <c r="C160" s="128"/>
      <c r="D160" s="128"/>
      <c r="E160" s="128"/>
      <c r="F160" s="128"/>
      <c r="G160" s="128"/>
    </row>
    <row r="161" spans="1:7" ht="20.100000000000001" customHeight="1" x14ac:dyDescent="0.3">
      <c r="A161" s="117" t="s">
        <v>152</v>
      </c>
      <c r="B161" s="118"/>
      <c r="C161" s="118"/>
      <c r="D161" s="118"/>
      <c r="E161" s="118"/>
      <c r="F161" s="118"/>
      <c r="G161" s="119"/>
    </row>
    <row r="162" spans="1:7" ht="20.100000000000001" customHeight="1" x14ac:dyDescent="0.25">
      <c r="A162" s="39" t="s">
        <v>131</v>
      </c>
      <c r="B162" s="39" t="s">
        <v>132</v>
      </c>
      <c r="C162" s="65">
        <v>2021</v>
      </c>
      <c r="D162" s="65">
        <v>2022</v>
      </c>
      <c r="E162" s="65">
        <v>2023</v>
      </c>
      <c r="F162" s="65">
        <v>2024</v>
      </c>
      <c r="G162" s="65">
        <v>2025</v>
      </c>
    </row>
    <row r="163" spans="1:7" ht="18" customHeight="1" x14ac:dyDescent="0.25">
      <c r="A163" s="129" t="s">
        <v>141</v>
      </c>
      <c r="B163" s="14" t="s">
        <v>153</v>
      </c>
      <c r="C163" s="41">
        <v>120</v>
      </c>
      <c r="D163" s="41">
        <v>120</v>
      </c>
      <c r="E163" s="41">
        <v>261</v>
      </c>
      <c r="F163" s="41">
        <v>245</v>
      </c>
      <c r="G163" s="41">
        <v>253</v>
      </c>
    </row>
    <row r="164" spans="1:7" ht="18" customHeight="1" x14ac:dyDescent="0.25">
      <c r="A164" s="145"/>
      <c r="B164" s="14" t="s">
        <v>154</v>
      </c>
      <c r="C164" s="41">
        <v>43</v>
      </c>
      <c r="D164" s="41">
        <v>39</v>
      </c>
      <c r="E164" s="41">
        <v>90</v>
      </c>
      <c r="F164" s="41">
        <v>81</v>
      </c>
      <c r="G164" s="41">
        <v>84</v>
      </c>
    </row>
    <row r="165" spans="1:7" ht="18" customHeight="1" x14ac:dyDescent="0.25">
      <c r="A165" s="145"/>
      <c r="B165" s="14" t="s">
        <v>155</v>
      </c>
      <c r="C165" s="41">
        <v>65</v>
      </c>
      <c r="D165" s="41">
        <v>35</v>
      </c>
      <c r="E165" s="41">
        <v>32</v>
      </c>
      <c r="F165" s="41">
        <v>24</v>
      </c>
      <c r="G165" s="41">
        <v>29</v>
      </c>
    </row>
    <row r="166" spans="1:7" ht="18" customHeight="1" x14ac:dyDescent="0.25">
      <c r="A166" s="145"/>
      <c r="B166" s="14" t="s">
        <v>156</v>
      </c>
      <c r="C166" s="41">
        <v>9</v>
      </c>
      <c r="D166" s="41">
        <v>15</v>
      </c>
      <c r="E166" s="41">
        <v>26</v>
      </c>
      <c r="F166" s="41">
        <v>15</v>
      </c>
      <c r="G166" s="41">
        <v>30</v>
      </c>
    </row>
    <row r="167" spans="1:7" ht="18" customHeight="1" x14ac:dyDescent="0.25">
      <c r="A167" s="145"/>
      <c r="B167" s="14" t="s">
        <v>157</v>
      </c>
      <c r="C167" s="41">
        <v>29</v>
      </c>
      <c r="D167" s="41">
        <v>36</v>
      </c>
      <c r="E167" s="41">
        <v>39</v>
      </c>
      <c r="F167" s="41">
        <v>35</v>
      </c>
      <c r="G167" s="41">
        <v>32</v>
      </c>
    </row>
    <row r="168" spans="1:7" ht="18" customHeight="1" x14ac:dyDescent="0.25">
      <c r="A168" s="145"/>
      <c r="B168" s="14" t="s">
        <v>83</v>
      </c>
      <c r="C168" s="41"/>
      <c r="D168" s="41"/>
      <c r="E168" s="41"/>
      <c r="F168" s="41"/>
      <c r="G168" s="41">
        <v>18</v>
      </c>
    </row>
    <row r="169" spans="1:7" ht="14.1" customHeight="1" x14ac:dyDescent="0.25">
      <c r="A169" s="130"/>
      <c r="B169" s="14" t="s">
        <v>158</v>
      </c>
      <c r="C169" s="31">
        <v>36</v>
      </c>
      <c r="D169" s="31">
        <v>35</v>
      </c>
      <c r="E169" s="31">
        <v>37</v>
      </c>
      <c r="F169" s="31">
        <v>35</v>
      </c>
      <c r="G169" s="31">
        <v>38</v>
      </c>
    </row>
    <row r="170" spans="1:7" ht="18" customHeight="1" x14ac:dyDescent="0.25">
      <c r="A170" s="141" t="s">
        <v>139</v>
      </c>
      <c r="B170" s="141"/>
      <c r="C170" s="36">
        <f>SUM(C163:C169)</f>
        <v>302</v>
      </c>
      <c r="D170" s="36">
        <f>SUM(D163:D169)</f>
        <v>280</v>
      </c>
      <c r="E170" s="36">
        <f>SUM(E163:E169)</f>
        <v>485</v>
      </c>
      <c r="F170" s="36">
        <f>SUM(F163:F169)</f>
        <v>435</v>
      </c>
      <c r="G170" s="36">
        <f>SUM(G163:G169)</f>
        <v>484</v>
      </c>
    </row>
    <row r="171" spans="1:7" ht="12" customHeight="1" x14ac:dyDescent="0.25">
      <c r="A171" s="138"/>
      <c r="B171" s="138"/>
      <c r="C171" s="138"/>
      <c r="D171" s="138"/>
      <c r="E171" s="138"/>
      <c r="F171" s="138"/>
      <c r="G171" s="138"/>
    </row>
    <row r="172" spans="1:7" ht="20.100000000000001" customHeight="1" x14ac:dyDescent="0.3">
      <c r="A172" s="117" t="s">
        <v>8</v>
      </c>
      <c r="B172" s="118"/>
      <c r="C172" s="118"/>
      <c r="D172" s="118"/>
      <c r="E172" s="118"/>
      <c r="F172" s="118"/>
      <c r="G172" s="119"/>
    </row>
    <row r="173" spans="1:7" ht="20.100000000000001" customHeight="1" x14ac:dyDescent="0.25">
      <c r="A173" s="39" t="s">
        <v>131</v>
      </c>
      <c r="B173" s="39" t="s">
        <v>132</v>
      </c>
      <c r="C173" s="65">
        <v>2021</v>
      </c>
      <c r="D173" s="65">
        <v>2022</v>
      </c>
      <c r="E173" s="65">
        <v>2023</v>
      </c>
      <c r="F173" s="65">
        <v>2024</v>
      </c>
      <c r="G173" s="65">
        <v>2025</v>
      </c>
    </row>
    <row r="174" spans="1:7" ht="18" customHeight="1" x14ac:dyDescent="0.25">
      <c r="A174" s="120" t="s">
        <v>133</v>
      </c>
      <c r="B174" s="120"/>
      <c r="C174" s="66">
        <f>SUM(C175:C187)</f>
        <v>552</v>
      </c>
      <c r="D174" s="66">
        <f>SUM(D175:D187)</f>
        <v>370</v>
      </c>
      <c r="E174" s="66">
        <f>SUM(E175:E187)</f>
        <v>488</v>
      </c>
      <c r="F174" s="66">
        <f>SUM(F175:F187)</f>
        <v>583</v>
      </c>
      <c r="G174" s="66">
        <f>SUM(G175:G187)</f>
        <v>599</v>
      </c>
    </row>
    <row r="175" spans="1:7" ht="18" customHeight="1" x14ac:dyDescent="0.25">
      <c r="A175" s="121" t="s">
        <v>141</v>
      </c>
      <c r="B175" s="14" t="s">
        <v>85</v>
      </c>
      <c r="C175" s="41">
        <f>70+23</f>
        <v>93</v>
      </c>
      <c r="D175" s="41">
        <v>112</v>
      </c>
      <c r="E175" s="41">
        <v>90</v>
      </c>
      <c r="F175" s="41">
        <v>100</v>
      </c>
      <c r="G175" s="41">
        <v>104</v>
      </c>
    </row>
    <row r="176" spans="1:7" ht="18" customHeight="1" x14ac:dyDescent="0.25">
      <c r="A176" s="121"/>
      <c r="B176" s="47" t="s">
        <v>159</v>
      </c>
      <c r="C176" s="41">
        <f>50+34</f>
        <v>84</v>
      </c>
      <c r="D176" s="41">
        <v>27</v>
      </c>
      <c r="E176" s="41">
        <v>100</v>
      </c>
      <c r="F176" s="41">
        <v>169</v>
      </c>
      <c r="G176" s="41">
        <v>112</v>
      </c>
    </row>
    <row r="177" spans="1:7" ht="18" customHeight="1" x14ac:dyDescent="0.25">
      <c r="A177" s="121"/>
      <c r="B177" s="14" t="s">
        <v>87</v>
      </c>
      <c r="C177" s="41">
        <f>8+24</f>
        <v>32</v>
      </c>
      <c r="D177" s="41">
        <v>15</v>
      </c>
      <c r="E177" s="41">
        <v>21</v>
      </c>
      <c r="F177" s="41">
        <v>36</v>
      </c>
      <c r="G177" s="41">
        <v>40</v>
      </c>
    </row>
    <row r="178" spans="1:7" ht="18" customHeight="1" x14ac:dyDescent="0.25">
      <c r="A178" s="121"/>
      <c r="B178" s="14" t="s">
        <v>88</v>
      </c>
      <c r="C178" s="41">
        <f>62+13</f>
        <v>75</v>
      </c>
      <c r="D178" s="41">
        <v>61</v>
      </c>
      <c r="E178" s="41">
        <v>79</v>
      </c>
      <c r="F178" s="41">
        <v>68</v>
      </c>
      <c r="G178" s="41">
        <v>90</v>
      </c>
    </row>
    <row r="179" spans="1:7" ht="18" customHeight="1" x14ac:dyDescent="0.25">
      <c r="A179" s="121"/>
      <c r="B179" s="14" t="s">
        <v>89</v>
      </c>
      <c r="C179" s="41">
        <f>78+13</f>
        <v>91</v>
      </c>
      <c r="D179" s="41">
        <v>77</v>
      </c>
      <c r="E179" s="41">
        <v>86</v>
      </c>
      <c r="F179" s="41">
        <v>76</v>
      </c>
      <c r="G179" s="41">
        <v>90</v>
      </c>
    </row>
    <row r="180" spans="1:7" ht="18" customHeight="1" x14ac:dyDescent="0.25">
      <c r="A180" s="121"/>
      <c r="B180" s="14" t="s">
        <v>90</v>
      </c>
      <c r="C180" s="41">
        <f>12+4</f>
        <v>16</v>
      </c>
      <c r="D180" s="41">
        <v>0</v>
      </c>
      <c r="E180" s="41">
        <v>3</v>
      </c>
      <c r="F180" s="41">
        <v>6</v>
      </c>
      <c r="G180" s="41">
        <v>19</v>
      </c>
    </row>
    <row r="181" spans="1:7" ht="18" customHeight="1" x14ac:dyDescent="0.25">
      <c r="A181" s="121"/>
      <c r="B181" s="14" t="s">
        <v>91</v>
      </c>
      <c r="C181" s="41">
        <f>2+4</f>
        <v>6</v>
      </c>
      <c r="D181" s="41">
        <v>1</v>
      </c>
      <c r="E181" s="41">
        <v>3</v>
      </c>
      <c r="F181" s="41">
        <v>13</v>
      </c>
      <c r="G181" s="41">
        <v>5</v>
      </c>
    </row>
    <row r="182" spans="1:7" ht="18" customHeight="1" x14ac:dyDescent="0.25">
      <c r="A182" s="121"/>
      <c r="B182" s="14" t="s">
        <v>92</v>
      </c>
      <c r="C182" s="41">
        <f>6+34</f>
        <v>40</v>
      </c>
      <c r="D182" s="41">
        <v>21</v>
      </c>
      <c r="E182" s="41">
        <v>35</v>
      </c>
      <c r="F182" s="41">
        <v>33</v>
      </c>
      <c r="G182" s="41">
        <v>23</v>
      </c>
    </row>
    <row r="183" spans="1:7" ht="18" customHeight="1" x14ac:dyDescent="0.25">
      <c r="A183" s="121"/>
      <c r="B183" s="14" t="s">
        <v>93</v>
      </c>
      <c r="C183" s="41">
        <f>2+2</f>
        <v>4</v>
      </c>
      <c r="D183" s="41">
        <v>4</v>
      </c>
      <c r="E183" s="41">
        <v>2</v>
      </c>
      <c r="F183" s="41">
        <v>0</v>
      </c>
      <c r="G183" s="41">
        <v>8</v>
      </c>
    </row>
    <row r="184" spans="1:7" ht="18" customHeight="1" x14ac:dyDescent="0.25">
      <c r="A184" s="121"/>
      <c r="B184" s="14" t="s">
        <v>94</v>
      </c>
      <c r="C184" s="41">
        <f>9+18</f>
        <v>27</v>
      </c>
      <c r="D184" s="41">
        <v>14</v>
      </c>
      <c r="E184" s="41">
        <v>17</v>
      </c>
      <c r="F184" s="41">
        <v>34</v>
      </c>
      <c r="G184" s="41">
        <v>30</v>
      </c>
    </row>
    <row r="185" spans="1:7" ht="18" customHeight="1" x14ac:dyDescent="0.25">
      <c r="A185" s="121"/>
      <c r="B185" s="14" t="s">
        <v>95</v>
      </c>
      <c r="C185" s="41">
        <f>2+7</f>
        <v>9</v>
      </c>
      <c r="D185" s="41">
        <v>3</v>
      </c>
      <c r="E185" s="41">
        <v>3</v>
      </c>
      <c r="F185" s="41">
        <v>4</v>
      </c>
      <c r="G185" s="41">
        <v>18</v>
      </c>
    </row>
    <row r="186" spans="1:7" ht="18" customHeight="1" x14ac:dyDescent="0.25">
      <c r="A186" s="121"/>
      <c r="B186" s="14" t="s">
        <v>96</v>
      </c>
      <c r="C186" s="41">
        <f>29+6</f>
        <v>35</v>
      </c>
      <c r="D186" s="41">
        <v>18</v>
      </c>
      <c r="E186" s="41">
        <v>23</v>
      </c>
      <c r="F186" s="41">
        <v>26</v>
      </c>
      <c r="G186" s="41">
        <v>30</v>
      </c>
    </row>
    <row r="187" spans="1:7" ht="18" customHeight="1" x14ac:dyDescent="0.25">
      <c r="A187" s="121"/>
      <c r="B187" s="14" t="s">
        <v>97</v>
      </c>
      <c r="C187" s="41">
        <f>28+12</f>
        <v>40</v>
      </c>
      <c r="D187" s="41">
        <v>17</v>
      </c>
      <c r="E187" s="41">
        <v>26</v>
      </c>
      <c r="F187" s="41">
        <v>18</v>
      </c>
      <c r="G187" s="41">
        <v>30</v>
      </c>
    </row>
    <row r="188" spans="1:7" ht="18" customHeight="1" x14ac:dyDescent="0.25">
      <c r="A188" s="139" t="s">
        <v>136</v>
      </c>
      <c r="B188" s="139"/>
      <c r="C188" s="70">
        <f>SUM(C189:C192)</f>
        <v>37</v>
      </c>
      <c r="D188" s="70">
        <f>SUM(D189:D192)</f>
        <v>20</v>
      </c>
      <c r="E188" s="70">
        <f>SUM(E189:E192)</f>
        <v>59</v>
      </c>
      <c r="F188" s="70">
        <f>SUM(F189:F192)</f>
        <v>65</v>
      </c>
      <c r="G188" s="70">
        <f>SUM(G189:G192)</f>
        <v>72</v>
      </c>
    </row>
    <row r="189" spans="1:7" ht="18" customHeight="1" x14ac:dyDescent="0.25">
      <c r="A189" s="48" t="s">
        <v>54</v>
      </c>
      <c r="B189" s="14" t="s">
        <v>128</v>
      </c>
      <c r="C189" s="41">
        <f>3+8</f>
        <v>11</v>
      </c>
      <c r="D189" s="41">
        <v>5</v>
      </c>
      <c r="E189" s="41">
        <v>15</v>
      </c>
      <c r="F189" s="41">
        <v>13</v>
      </c>
      <c r="G189" s="41">
        <v>24</v>
      </c>
    </row>
    <row r="190" spans="1:7" ht="18" customHeight="1" x14ac:dyDescent="0.25">
      <c r="A190" s="146" t="s">
        <v>127</v>
      </c>
      <c r="B190" s="14" t="s">
        <v>128</v>
      </c>
      <c r="C190" s="42">
        <f>7+3</f>
        <v>10</v>
      </c>
      <c r="D190" s="42">
        <v>5</v>
      </c>
      <c r="E190" s="42">
        <v>24</v>
      </c>
      <c r="F190" s="42">
        <v>26</v>
      </c>
      <c r="G190" s="42">
        <v>21</v>
      </c>
    </row>
    <row r="191" spans="1:7" ht="24" customHeight="1" x14ac:dyDescent="0.25">
      <c r="A191" s="146"/>
      <c r="B191" s="14" t="s">
        <v>129</v>
      </c>
      <c r="C191" s="42">
        <v>0</v>
      </c>
      <c r="D191" s="42">
        <v>2</v>
      </c>
      <c r="E191" s="42">
        <v>4</v>
      </c>
      <c r="F191" s="42">
        <v>6</v>
      </c>
      <c r="G191" s="42">
        <v>6</v>
      </c>
    </row>
    <row r="192" spans="1:7" ht="18" customHeight="1" x14ac:dyDescent="0.25">
      <c r="A192" s="146"/>
      <c r="B192" s="14" t="s">
        <v>130</v>
      </c>
      <c r="C192" s="42">
        <f>14+2</f>
        <v>16</v>
      </c>
      <c r="D192" s="42">
        <v>8</v>
      </c>
      <c r="E192" s="42">
        <v>16</v>
      </c>
      <c r="F192" s="42">
        <v>20</v>
      </c>
      <c r="G192" s="42">
        <v>21</v>
      </c>
    </row>
    <row r="193" spans="1:7" ht="18" customHeight="1" x14ac:dyDescent="0.25">
      <c r="A193" s="126" t="s">
        <v>139</v>
      </c>
      <c r="B193" s="126"/>
      <c r="C193" s="36">
        <f>+C174+C188</f>
        <v>589</v>
      </c>
      <c r="D193" s="36">
        <f>+D174+D188</f>
        <v>390</v>
      </c>
      <c r="E193" s="36">
        <f>+E174+E188</f>
        <v>547</v>
      </c>
      <c r="F193" s="36">
        <f>+F174+F188</f>
        <v>648</v>
      </c>
      <c r="G193" s="36">
        <f>+G174+G188</f>
        <v>671</v>
      </c>
    </row>
    <row r="194" spans="1:7" ht="12" customHeight="1" x14ac:dyDescent="0.25">
      <c r="A194" s="128"/>
      <c r="B194" s="128"/>
      <c r="C194" s="128"/>
      <c r="D194" s="128"/>
      <c r="E194" s="128"/>
      <c r="F194" s="128"/>
      <c r="G194" s="128"/>
    </row>
    <row r="195" spans="1:7" ht="20.100000000000001" customHeight="1" x14ac:dyDescent="0.3">
      <c r="A195" s="117" t="s">
        <v>1</v>
      </c>
      <c r="B195" s="118"/>
      <c r="C195" s="118"/>
      <c r="D195" s="118"/>
      <c r="E195" s="118"/>
      <c r="F195" s="118"/>
      <c r="G195" s="119"/>
    </row>
    <row r="196" spans="1:7" ht="20.100000000000001" customHeight="1" x14ac:dyDescent="0.25">
      <c r="A196" s="39" t="s">
        <v>131</v>
      </c>
      <c r="B196" s="39" t="s">
        <v>132</v>
      </c>
      <c r="C196" s="65">
        <v>2021</v>
      </c>
      <c r="D196" s="65">
        <v>2022</v>
      </c>
      <c r="E196" s="65">
        <v>2023</v>
      </c>
      <c r="F196" s="65">
        <v>2024</v>
      </c>
      <c r="G196" s="65">
        <v>2025</v>
      </c>
    </row>
    <row r="197" spans="1:7" ht="18" customHeight="1" x14ac:dyDescent="0.25">
      <c r="A197" s="121" t="s">
        <v>141</v>
      </c>
      <c r="B197" s="14" t="s">
        <v>98</v>
      </c>
      <c r="C197" s="31">
        <v>21</v>
      </c>
      <c r="D197" s="31">
        <v>23</v>
      </c>
      <c r="E197" s="31">
        <v>19</v>
      </c>
      <c r="F197" s="31">
        <v>28</v>
      </c>
      <c r="G197" s="31">
        <v>25</v>
      </c>
    </row>
    <row r="198" spans="1:7" ht="24.75" customHeight="1" x14ac:dyDescent="0.25">
      <c r="A198" s="121"/>
      <c r="B198" s="23" t="s">
        <v>99</v>
      </c>
      <c r="C198" s="31">
        <v>17</v>
      </c>
      <c r="D198" s="31">
        <v>22</v>
      </c>
      <c r="E198" s="31">
        <v>54</v>
      </c>
      <c r="F198" s="31">
        <v>61</v>
      </c>
      <c r="G198" s="31">
        <v>70</v>
      </c>
    </row>
    <row r="199" spans="1:7" ht="24.75" customHeight="1" x14ac:dyDescent="0.25">
      <c r="A199" s="121"/>
      <c r="B199" s="49" t="s">
        <v>160</v>
      </c>
      <c r="C199" s="31">
        <v>34</v>
      </c>
      <c r="D199" s="31">
        <v>33</v>
      </c>
      <c r="E199" s="31">
        <v>41</v>
      </c>
      <c r="F199" s="31">
        <v>92</v>
      </c>
      <c r="G199" s="31">
        <v>88</v>
      </c>
    </row>
    <row r="200" spans="1:7" ht="18" customHeight="1" x14ac:dyDescent="0.25">
      <c r="A200" s="121"/>
      <c r="B200" s="14" t="s">
        <v>101</v>
      </c>
      <c r="C200" s="31">
        <v>35</v>
      </c>
      <c r="D200" s="31">
        <v>29</v>
      </c>
      <c r="E200" s="31">
        <v>26</v>
      </c>
      <c r="F200" s="31">
        <v>47</v>
      </c>
      <c r="G200" s="31">
        <v>42</v>
      </c>
    </row>
    <row r="201" spans="1:7" ht="18" customHeight="1" x14ac:dyDescent="0.25">
      <c r="A201" s="121"/>
      <c r="B201" s="14" t="s">
        <v>102</v>
      </c>
      <c r="C201" s="31">
        <v>25</v>
      </c>
      <c r="D201" s="31">
        <v>25</v>
      </c>
      <c r="E201" s="31">
        <v>30</v>
      </c>
      <c r="F201" s="31">
        <v>29</v>
      </c>
      <c r="G201" s="31">
        <v>28</v>
      </c>
    </row>
    <row r="202" spans="1:7" ht="18" customHeight="1" x14ac:dyDescent="0.25">
      <c r="A202" s="121"/>
      <c r="B202" s="14" t="s">
        <v>103</v>
      </c>
      <c r="C202" s="31">
        <v>16</v>
      </c>
      <c r="D202" s="31">
        <v>15</v>
      </c>
      <c r="E202" s="31">
        <v>17</v>
      </c>
      <c r="F202" s="31">
        <v>4</v>
      </c>
      <c r="G202" s="31">
        <v>10</v>
      </c>
    </row>
    <row r="203" spans="1:7" ht="18" customHeight="1" x14ac:dyDescent="0.25">
      <c r="A203" s="121"/>
      <c r="B203" s="14" t="s">
        <v>104</v>
      </c>
      <c r="C203" s="31">
        <v>41</v>
      </c>
      <c r="D203" s="31">
        <v>42</v>
      </c>
      <c r="E203" s="31">
        <v>44</v>
      </c>
      <c r="F203" s="31">
        <v>50</v>
      </c>
      <c r="G203" s="31">
        <v>49</v>
      </c>
    </row>
    <row r="204" spans="1:7" ht="22.5" customHeight="1" x14ac:dyDescent="0.25">
      <c r="A204" s="121"/>
      <c r="B204" s="23" t="s">
        <v>105</v>
      </c>
      <c r="C204" s="31">
        <v>115</v>
      </c>
      <c r="D204" s="31">
        <v>102</v>
      </c>
      <c r="E204" s="31">
        <v>98</v>
      </c>
      <c r="F204" s="31">
        <v>136</v>
      </c>
      <c r="G204" s="31">
        <v>175</v>
      </c>
    </row>
    <row r="205" spans="1:7" ht="28.5" customHeight="1" x14ac:dyDescent="0.25">
      <c r="A205" s="121"/>
      <c r="B205" s="23" t="s">
        <v>106</v>
      </c>
      <c r="C205" s="42">
        <v>29</v>
      </c>
      <c r="D205" s="42">
        <v>29</v>
      </c>
      <c r="E205" s="42">
        <v>37</v>
      </c>
      <c r="F205" s="42">
        <v>105</v>
      </c>
      <c r="G205" s="42">
        <v>101</v>
      </c>
    </row>
    <row r="206" spans="1:7" ht="14.25" customHeight="1" x14ac:dyDescent="0.25">
      <c r="A206" s="121"/>
      <c r="B206" s="14" t="s">
        <v>161</v>
      </c>
      <c r="C206" s="42">
        <v>18</v>
      </c>
      <c r="D206" s="42">
        <v>19</v>
      </c>
      <c r="E206" s="42">
        <v>18</v>
      </c>
      <c r="F206" s="42">
        <v>22</v>
      </c>
      <c r="G206" s="42">
        <v>26</v>
      </c>
    </row>
    <row r="207" spans="1:7" ht="14.25" customHeight="1" x14ac:dyDescent="0.25">
      <c r="A207" s="121"/>
      <c r="B207" s="14" t="s">
        <v>108</v>
      </c>
      <c r="C207" s="42">
        <v>24</v>
      </c>
      <c r="D207" s="42">
        <v>30</v>
      </c>
      <c r="E207" s="42">
        <v>33</v>
      </c>
      <c r="F207" s="42">
        <v>34</v>
      </c>
      <c r="G207" s="42">
        <v>30</v>
      </c>
    </row>
    <row r="208" spans="1:7" ht="18" customHeight="1" x14ac:dyDescent="0.25">
      <c r="A208" s="121"/>
      <c r="B208" s="14" t="s">
        <v>109</v>
      </c>
      <c r="C208" s="41">
        <v>57</v>
      </c>
      <c r="D208" s="41">
        <v>52</v>
      </c>
      <c r="E208" s="41">
        <v>52</v>
      </c>
      <c r="F208" s="41">
        <v>55</v>
      </c>
      <c r="G208" s="41">
        <v>62</v>
      </c>
    </row>
    <row r="209" spans="1:7" ht="17.25" customHeight="1" x14ac:dyDescent="0.25">
      <c r="A209" s="121"/>
      <c r="B209" s="14" t="s">
        <v>110</v>
      </c>
      <c r="C209" s="41">
        <v>38</v>
      </c>
      <c r="D209" s="41">
        <v>31</v>
      </c>
      <c r="E209" s="41">
        <v>27</v>
      </c>
      <c r="F209" s="41">
        <v>31</v>
      </c>
      <c r="G209" s="41">
        <v>39</v>
      </c>
    </row>
    <row r="210" spans="1:7" ht="18" customHeight="1" x14ac:dyDescent="0.25">
      <c r="A210" s="141" t="s">
        <v>139</v>
      </c>
      <c r="B210" s="141"/>
      <c r="C210" s="36">
        <f>SUM(C197:C209)</f>
        <v>470</v>
      </c>
      <c r="D210" s="36">
        <f>SUM(D197:D209)</f>
        <v>452</v>
      </c>
      <c r="E210" s="36">
        <f>SUM(E197:E209)</f>
        <v>496</v>
      </c>
      <c r="F210" s="36">
        <f>SUM(F197:F209)</f>
        <v>694</v>
      </c>
      <c r="G210" s="36">
        <f>SUM(G197:G209)</f>
        <v>745</v>
      </c>
    </row>
    <row r="211" spans="1:7" ht="12" customHeight="1" x14ac:dyDescent="0.25">
      <c r="A211" s="128"/>
      <c r="B211" s="128"/>
      <c r="C211" s="128"/>
      <c r="D211" s="128"/>
      <c r="E211" s="128"/>
      <c r="F211" s="128"/>
      <c r="G211" s="128"/>
    </row>
    <row r="212" spans="1:7" ht="20.100000000000001" customHeight="1" x14ac:dyDescent="0.3">
      <c r="A212" s="117" t="s">
        <v>162</v>
      </c>
      <c r="B212" s="118"/>
      <c r="C212" s="118"/>
      <c r="D212" s="118"/>
      <c r="E212" s="118"/>
      <c r="F212" s="118"/>
      <c r="G212" s="119"/>
    </row>
    <row r="213" spans="1:7" ht="20.100000000000001" customHeight="1" x14ac:dyDescent="0.25">
      <c r="A213" s="39" t="s">
        <v>131</v>
      </c>
      <c r="B213" s="39" t="s">
        <v>132</v>
      </c>
      <c r="C213" s="65">
        <v>2021</v>
      </c>
      <c r="D213" s="65">
        <v>2022</v>
      </c>
      <c r="E213" s="65">
        <v>2023</v>
      </c>
      <c r="F213" s="65">
        <v>2024</v>
      </c>
      <c r="G213" s="65">
        <v>2025</v>
      </c>
    </row>
    <row r="214" spans="1:7" ht="18" customHeight="1" x14ac:dyDescent="0.25">
      <c r="A214" s="50" t="s">
        <v>133</v>
      </c>
      <c r="B214" s="50"/>
      <c r="C214" s="66">
        <f>SUM(C215:C216)</f>
        <v>88</v>
      </c>
      <c r="D214" s="66">
        <f>SUM(D215:D216)</f>
        <v>131</v>
      </c>
      <c r="E214" s="66">
        <f>SUM(E215:E216)</f>
        <v>89</v>
      </c>
      <c r="F214" s="66">
        <f>SUM(F215:F216)</f>
        <v>140</v>
      </c>
      <c r="G214" s="66">
        <f>SUM(G215:G216)</f>
        <v>134</v>
      </c>
    </row>
    <row r="215" spans="1:7" ht="18" customHeight="1" x14ac:dyDescent="0.25">
      <c r="A215" s="121" t="s">
        <v>141</v>
      </c>
      <c r="B215" s="14" t="s">
        <v>52</v>
      </c>
      <c r="C215" s="41">
        <f>7+42</f>
        <v>49</v>
      </c>
      <c r="D215" s="41">
        <v>84</v>
      </c>
      <c r="E215" s="41">
        <v>51</v>
      </c>
      <c r="F215" s="41">
        <v>101</v>
      </c>
      <c r="G215" s="41">
        <v>97</v>
      </c>
    </row>
    <row r="216" spans="1:7" ht="18" customHeight="1" x14ac:dyDescent="0.25">
      <c r="A216" s="121"/>
      <c r="B216" s="14" t="s">
        <v>163</v>
      </c>
      <c r="C216" s="41">
        <f>3+36</f>
        <v>39</v>
      </c>
      <c r="D216" s="41">
        <v>47</v>
      </c>
      <c r="E216" s="41">
        <v>38</v>
      </c>
      <c r="F216" s="41">
        <v>39</v>
      </c>
      <c r="G216" s="41">
        <v>37</v>
      </c>
    </row>
    <row r="217" spans="1:7" ht="18" customHeight="1" x14ac:dyDescent="0.25">
      <c r="A217" s="51" t="s">
        <v>136</v>
      </c>
      <c r="B217" s="51"/>
      <c r="C217" s="70">
        <f>SUM(C218:C222)</f>
        <v>84</v>
      </c>
      <c r="D217" s="70">
        <f>SUM(D218:D222)</f>
        <v>102</v>
      </c>
      <c r="E217" s="70">
        <f>SUM(E218:E222)</f>
        <v>158</v>
      </c>
      <c r="F217" s="70">
        <f>SUM(F218:F222)</f>
        <v>177</v>
      </c>
      <c r="G217" s="70">
        <f>SUM(G218:G222)</f>
        <v>183</v>
      </c>
    </row>
    <row r="218" spans="1:7" ht="18" customHeight="1" x14ac:dyDescent="0.25">
      <c r="A218" s="52" t="s">
        <v>54</v>
      </c>
      <c r="B218" s="146" t="s">
        <v>52</v>
      </c>
      <c r="C218" s="31">
        <f>3+8</f>
        <v>11</v>
      </c>
      <c r="D218" s="31">
        <v>11</v>
      </c>
      <c r="E218" s="31">
        <v>28</v>
      </c>
      <c r="F218" s="31">
        <v>36</v>
      </c>
      <c r="G218" s="31">
        <v>35</v>
      </c>
    </row>
    <row r="219" spans="1:7" ht="18" customHeight="1" x14ac:dyDescent="0.25">
      <c r="A219" s="52" t="s">
        <v>63</v>
      </c>
      <c r="B219" s="146"/>
      <c r="C219" s="31">
        <v>10</v>
      </c>
      <c r="D219" s="31">
        <v>28</v>
      </c>
      <c r="E219" s="31">
        <v>29</v>
      </c>
      <c r="F219" s="31">
        <v>13</v>
      </c>
      <c r="G219" s="31">
        <v>19</v>
      </c>
    </row>
    <row r="220" spans="1:7" ht="18" customHeight="1" x14ac:dyDescent="0.25">
      <c r="A220" s="52" t="s">
        <v>64</v>
      </c>
      <c r="B220" s="146"/>
      <c r="C220" s="31">
        <f>2+18</f>
        <v>20</v>
      </c>
      <c r="D220" s="31">
        <v>20</v>
      </c>
      <c r="E220" s="31">
        <v>35</v>
      </c>
      <c r="F220" s="31">
        <v>39</v>
      </c>
      <c r="G220" s="31">
        <v>31</v>
      </c>
    </row>
    <row r="221" spans="1:7" ht="18" customHeight="1" x14ac:dyDescent="0.25">
      <c r="A221" s="146" t="s">
        <v>51</v>
      </c>
      <c r="B221" s="14" t="s">
        <v>52</v>
      </c>
      <c r="C221" s="31">
        <f>5+19</f>
        <v>24</v>
      </c>
      <c r="D221" s="31">
        <v>24</v>
      </c>
      <c r="E221" s="31">
        <v>44</v>
      </c>
      <c r="F221" s="31">
        <v>63</v>
      </c>
      <c r="G221" s="31">
        <v>67</v>
      </c>
    </row>
    <row r="222" spans="1:7" ht="18" customHeight="1" x14ac:dyDescent="0.25">
      <c r="A222" s="146"/>
      <c r="B222" s="14" t="s">
        <v>53</v>
      </c>
      <c r="C222" s="31">
        <f>0+19</f>
        <v>19</v>
      </c>
      <c r="D222" s="31">
        <v>19</v>
      </c>
      <c r="E222" s="31">
        <v>22</v>
      </c>
      <c r="F222" s="31">
        <v>26</v>
      </c>
      <c r="G222" s="31">
        <v>31</v>
      </c>
    </row>
    <row r="223" spans="1:7" ht="18" customHeight="1" x14ac:dyDescent="0.25">
      <c r="A223" s="141" t="s">
        <v>139</v>
      </c>
      <c r="B223" s="141"/>
      <c r="C223" s="36">
        <f>SUM(C214,C217)</f>
        <v>172</v>
      </c>
      <c r="D223" s="36">
        <f>SUM(D214,D217)</f>
        <v>233</v>
      </c>
      <c r="E223" s="36">
        <f>SUM(E214,E217)</f>
        <v>247</v>
      </c>
      <c r="F223" s="36">
        <f>SUM(F214,F217)</f>
        <v>317</v>
      </c>
      <c r="G223" s="36">
        <f>SUM(G214,G217)</f>
        <v>317</v>
      </c>
    </row>
    <row r="224" spans="1:7" ht="12" customHeight="1" x14ac:dyDescent="0.25">
      <c r="A224" s="128"/>
      <c r="B224" s="128"/>
      <c r="C224" s="128"/>
      <c r="D224" s="128"/>
      <c r="E224" s="128"/>
      <c r="F224" s="128"/>
      <c r="G224" s="128"/>
    </row>
    <row r="225" spans="1:8" ht="18" customHeight="1" x14ac:dyDescent="0.3">
      <c r="A225" s="117" t="s">
        <v>164</v>
      </c>
      <c r="B225" s="118"/>
      <c r="C225" s="118"/>
      <c r="D225" s="118"/>
      <c r="E225" s="118"/>
      <c r="F225" s="118"/>
      <c r="G225" s="119"/>
    </row>
    <row r="226" spans="1:8" ht="18" customHeight="1" x14ac:dyDescent="0.3">
      <c r="A226" s="30" t="s">
        <v>131</v>
      </c>
      <c r="B226" s="30" t="s">
        <v>132</v>
      </c>
      <c r="C226" s="65">
        <v>2021</v>
      </c>
      <c r="D226" s="65">
        <v>2022</v>
      </c>
      <c r="E226" s="65">
        <v>2023</v>
      </c>
      <c r="F226" s="65">
        <v>2024</v>
      </c>
      <c r="G226" s="65">
        <v>2025</v>
      </c>
    </row>
    <row r="227" spans="1:8" ht="18" customHeight="1" x14ac:dyDescent="0.25">
      <c r="A227" s="147" t="s">
        <v>66</v>
      </c>
      <c r="B227" s="14" t="s">
        <v>67</v>
      </c>
      <c r="C227" s="41">
        <f>20+137</f>
        <v>157</v>
      </c>
      <c r="D227" s="41">
        <v>133</v>
      </c>
      <c r="E227" s="41">
        <v>126</v>
      </c>
      <c r="F227" s="41">
        <v>125</v>
      </c>
      <c r="G227" s="41">
        <v>82</v>
      </c>
    </row>
    <row r="228" spans="1:8" ht="18" customHeight="1" x14ac:dyDescent="0.25">
      <c r="A228" s="147"/>
      <c r="B228" s="14" t="s">
        <v>68</v>
      </c>
      <c r="C228" s="41">
        <f>16+17</f>
        <v>33</v>
      </c>
      <c r="D228" s="41">
        <v>33</v>
      </c>
      <c r="E228" s="41">
        <v>13</v>
      </c>
      <c r="F228" s="41">
        <v>17</v>
      </c>
      <c r="G228" s="41">
        <v>6</v>
      </c>
    </row>
    <row r="229" spans="1:8" ht="18" customHeight="1" x14ac:dyDescent="0.25">
      <c r="A229" s="148" t="s">
        <v>139</v>
      </c>
      <c r="B229" s="149"/>
      <c r="C229" s="75">
        <f>SUM(C227:C228)</f>
        <v>190</v>
      </c>
      <c r="D229" s="75">
        <f>SUM(D227:D228)</f>
        <v>166</v>
      </c>
      <c r="E229" s="75">
        <f>SUM(E227:E228)</f>
        <v>139</v>
      </c>
      <c r="F229" s="75">
        <f>SUM(F227:F228)</f>
        <v>142</v>
      </c>
      <c r="G229" s="75">
        <f>SUM(G227:G228)</f>
        <v>88</v>
      </c>
    </row>
    <row r="230" spans="1:8" ht="28.5" customHeight="1" x14ac:dyDescent="0.25">
      <c r="A230" s="101" t="s">
        <v>165</v>
      </c>
      <c r="B230" s="101"/>
      <c r="C230" s="101"/>
      <c r="D230" s="101"/>
      <c r="E230" s="101"/>
      <c r="F230" s="101"/>
      <c r="G230" s="101"/>
      <c r="H230" s="101"/>
    </row>
    <row r="231" spans="1:8" ht="24.75" customHeight="1" x14ac:dyDescent="0.25">
      <c r="B231" s="53"/>
      <c r="C231" s="54"/>
      <c r="D231" s="54"/>
      <c r="E231" s="54"/>
      <c r="F231" s="54"/>
    </row>
    <row r="232" spans="1:8" ht="4.5" customHeight="1" x14ac:dyDescent="0.25">
      <c r="B232" s="55"/>
      <c r="C232" s="54"/>
      <c r="D232" s="54"/>
      <c r="E232" s="54"/>
      <c r="F232" s="54"/>
    </row>
    <row r="233" spans="1:8" ht="18" customHeight="1" x14ac:dyDescent="0.25">
      <c r="B233" s="56"/>
      <c r="C233" s="57"/>
      <c r="D233" s="57"/>
      <c r="E233" s="57"/>
    </row>
    <row r="234" spans="1:8" ht="18" customHeight="1" x14ac:dyDescent="0.25">
      <c r="B234" s="56"/>
      <c r="C234" s="57"/>
      <c r="D234" s="57"/>
      <c r="E234" s="57"/>
    </row>
    <row r="237" spans="1:8" x14ac:dyDescent="0.25">
      <c r="A237" s="53"/>
    </row>
    <row r="238" spans="1:8" x14ac:dyDescent="0.25">
      <c r="A238" s="53"/>
    </row>
    <row r="239" spans="1:8" x14ac:dyDescent="0.25">
      <c r="A239" s="55"/>
    </row>
    <row r="240" spans="1:8" x14ac:dyDescent="0.25">
      <c r="A240" s="55"/>
    </row>
    <row r="241" spans="1:1" x14ac:dyDescent="0.25">
      <c r="A241" s="58"/>
    </row>
    <row r="242" spans="1:1" x14ac:dyDescent="0.25">
      <c r="A242" s="58"/>
    </row>
    <row r="243" spans="1:1" x14ac:dyDescent="0.25">
      <c r="A243" s="58"/>
    </row>
    <row r="244" spans="1:1" x14ac:dyDescent="0.25">
      <c r="A244" s="58"/>
    </row>
    <row r="245" spans="1:1" x14ac:dyDescent="0.25">
      <c r="A245" s="58"/>
    </row>
  </sheetData>
  <mergeCells count="100">
    <mergeCell ref="A225:G225"/>
    <mergeCell ref="A227:A228"/>
    <mergeCell ref="A229:B229"/>
    <mergeCell ref="A212:G212"/>
    <mergeCell ref="A215:A216"/>
    <mergeCell ref="B218:B220"/>
    <mergeCell ref="A221:A222"/>
    <mergeCell ref="A223:B223"/>
    <mergeCell ref="A224:G224"/>
    <mergeCell ref="A194:G194"/>
    <mergeCell ref="A195:G195"/>
    <mergeCell ref="A197:A209"/>
    <mergeCell ref="A210:B210"/>
    <mergeCell ref="A211:G211"/>
    <mergeCell ref="A174:B174"/>
    <mergeCell ref="A175:A187"/>
    <mergeCell ref="A188:B188"/>
    <mergeCell ref="A190:A192"/>
    <mergeCell ref="A193:B193"/>
    <mergeCell ref="A161:G161"/>
    <mergeCell ref="A163:A169"/>
    <mergeCell ref="A170:B170"/>
    <mergeCell ref="A171:G171"/>
    <mergeCell ref="A172:G172"/>
    <mergeCell ref="A152:B152"/>
    <mergeCell ref="A154:B154"/>
    <mergeCell ref="B155:B158"/>
    <mergeCell ref="A159:B159"/>
    <mergeCell ref="A160:G160"/>
    <mergeCell ref="A144:A145"/>
    <mergeCell ref="A146:A147"/>
    <mergeCell ref="A148:B148"/>
    <mergeCell ref="A149:G149"/>
    <mergeCell ref="A150:G150"/>
    <mergeCell ref="A131:A136"/>
    <mergeCell ref="A137:B137"/>
    <mergeCell ref="A138:A139"/>
    <mergeCell ref="A140:A141"/>
    <mergeCell ref="A142:A143"/>
    <mergeCell ref="A123:A124"/>
    <mergeCell ref="A126:B126"/>
    <mergeCell ref="A127:G127"/>
    <mergeCell ref="A128:G128"/>
    <mergeCell ref="A130:B130"/>
    <mergeCell ref="A112:A113"/>
    <mergeCell ref="A114:A116"/>
    <mergeCell ref="A117:A118"/>
    <mergeCell ref="A119:A120"/>
    <mergeCell ref="A121:A122"/>
    <mergeCell ref="A96:G96"/>
    <mergeCell ref="A97:G97"/>
    <mergeCell ref="A99:B99"/>
    <mergeCell ref="A100:A110"/>
    <mergeCell ref="A111:B111"/>
    <mergeCell ref="A84:B84"/>
    <mergeCell ref="A85:A91"/>
    <mergeCell ref="A92:B92"/>
    <mergeCell ref="A94:B94"/>
    <mergeCell ref="A95:G95"/>
    <mergeCell ref="A76:G76"/>
    <mergeCell ref="A78:A79"/>
    <mergeCell ref="A80:B80"/>
    <mergeCell ref="A81:G81"/>
    <mergeCell ref="A82:G82"/>
    <mergeCell ref="A68:A69"/>
    <mergeCell ref="A70:A71"/>
    <mergeCell ref="A72:A73"/>
    <mergeCell ref="A74:B74"/>
    <mergeCell ref="A75:G75"/>
    <mergeCell ref="A58:B58"/>
    <mergeCell ref="A59:A60"/>
    <mergeCell ref="A61:A62"/>
    <mergeCell ref="A63:A64"/>
    <mergeCell ref="A66:A67"/>
    <mergeCell ref="A50:B50"/>
    <mergeCell ref="A51:G51"/>
    <mergeCell ref="A52:G52"/>
    <mergeCell ref="A54:B54"/>
    <mergeCell ref="A55:A57"/>
    <mergeCell ref="A39:B39"/>
    <mergeCell ref="A40:A45"/>
    <mergeCell ref="A47:B47"/>
    <mergeCell ref="A48:A49"/>
    <mergeCell ref="G48:G49"/>
    <mergeCell ref="A230:H230"/>
    <mergeCell ref="A1:G5"/>
    <mergeCell ref="A7:G7"/>
    <mergeCell ref="A9:B9"/>
    <mergeCell ref="A10:A13"/>
    <mergeCell ref="A14:B14"/>
    <mergeCell ref="B15:B23"/>
    <mergeCell ref="A24:B24"/>
    <mergeCell ref="A25:G25"/>
    <mergeCell ref="A26:G26"/>
    <mergeCell ref="A28:B28"/>
    <mergeCell ref="A29:A32"/>
    <mergeCell ref="A33:B33"/>
    <mergeCell ref="A35:B35"/>
    <mergeCell ref="A36:G36"/>
    <mergeCell ref="A37:G37"/>
  </mergeCells>
  <printOptions horizontalCentered="1"/>
  <pageMargins left="0.70866141732283472" right="0.51181102362204722" top="0.35433070866141736" bottom="0.35433070866141736" header="0.59055118110236227" footer="1.0236220472440944"/>
  <pageSetup paperSize="5" scale="73" fitToHeight="30" orientation="portrait" r:id="rId1"/>
  <rowBreaks count="4" manualBreakCount="4">
    <brk id="50" max="6" man="1"/>
    <brk id="94" max="6" man="1"/>
    <brk id="149" max="6" man="1"/>
    <brk id="193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view="pageBreakPreview" zoomScale="87" zoomScaleNormal="90" zoomScaleSheetLayoutView="87" workbookViewId="0">
      <selection activeCell="A177" sqref="A177:B177"/>
    </sheetView>
  </sheetViews>
  <sheetFormatPr baseColWidth="10" defaultRowHeight="14.4" x14ac:dyDescent="0.3"/>
  <cols>
    <col min="1" max="1" width="23.88671875" style="1" customWidth="1"/>
    <col min="2" max="2" width="34.88671875" style="2" customWidth="1"/>
    <col min="3" max="3" width="9.6640625" style="59" customWidth="1"/>
    <col min="4" max="4" width="14.6640625" style="59" customWidth="1"/>
    <col min="5" max="6" width="9.6640625" style="59" customWidth="1"/>
    <col min="7" max="7" width="11.44140625" style="86" customWidth="1"/>
  </cols>
  <sheetData>
    <row r="1" spans="1:7" ht="27" customHeight="1" x14ac:dyDescent="0.3">
      <c r="A1" s="98"/>
      <c r="B1" s="98"/>
      <c r="C1" s="98"/>
      <c r="D1" s="98"/>
      <c r="E1" s="98"/>
      <c r="F1" s="98"/>
      <c r="G1" s="98"/>
    </row>
    <row r="2" spans="1:7" ht="14.25" customHeight="1" x14ac:dyDescent="0.3">
      <c r="A2" s="98"/>
      <c r="B2" s="98"/>
      <c r="C2" s="98"/>
      <c r="D2" s="98"/>
      <c r="E2" s="98"/>
      <c r="F2" s="98"/>
      <c r="G2" s="98"/>
    </row>
    <row r="3" spans="1:7" ht="14.25" customHeight="1" x14ac:dyDescent="0.3">
      <c r="A3" s="98"/>
      <c r="B3" s="98"/>
      <c r="C3" s="98"/>
      <c r="D3" s="98"/>
      <c r="E3" s="98"/>
      <c r="F3" s="98"/>
      <c r="G3" s="98"/>
    </row>
    <row r="4" spans="1:7" ht="50.1" customHeight="1" x14ac:dyDescent="0.3">
      <c r="A4" s="98"/>
      <c r="B4" s="98"/>
      <c r="C4" s="98"/>
      <c r="D4" s="98"/>
      <c r="E4" s="98"/>
      <c r="F4" s="98"/>
      <c r="G4" s="98"/>
    </row>
    <row r="5" spans="1:7" ht="50.1" customHeight="1" x14ac:dyDescent="0.3">
      <c r="A5" s="150"/>
      <c r="B5" s="150"/>
      <c r="C5" s="150"/>
      <c r="D5" s="150"/>
      <c r="E5" s="150"/>
      <c r="F5" s="150"/>
      <c r="G5" s="150"/>
    </row>
    <row r="6" spans="1:7" s="13" customFormat="1" ht="19.5" customHeight="1" x14ac:dyDescent="0.3">
      <c r="A6" s="11"/>
      <c r="B6" s="12"/>
      <c r="C6" s="78"/>
      <c r="D6" s="78"/>
      <c r="E6" s="78"/>
      <c r="F6" s="78"/>
      <c r="G6" s="79"/>
    </row>
    <row r="7" spans="1:7" ht="15.75" customHeight="1" x14ac:dyDescent="0.3">
      <c r="A7" s="151" t="s">
        <v>19</v>
      </c>
      <c r="B7" s="151" t="s">
        <v>20</v>
      </c>
      <c r="C7" s="152" t="s">
        <v>17</v>
      </c>
      <c r="D7" s="152"/>
      <c r="E7" s="152"/>
      <c r="F7" s="152"/>
      <c r="G7" s="152"/>
    </row>
    <row r="8" spans="1:7" ht="24" customHeight="1" x14ac:dyDescent="0.3">
      <c r="A8" s="151"/>
      <c r="B8" s="151"/>
      <c r="C8" s="80">
        <v>2021</v>
      </c>
      <c r="D8" s="80">
        <v>2022</v>
      </c>
      <c r="E8" s="80">
        <v>2023</v>
      </c>
      <c r="F8" s="80">
        <v>2024</v>
      </c>
      <c r="G8" s="80">
        <v>2025</v>
      </c>
    </row>
    <row r="9" spans="1:7" x14ac:dyDescent="0.3">
      <c r="A9" s="153" t="s">
        <v>21</v>
      </c>
      <c r="B9" s="14" t="s">
        <v>22</v>
      </c>
      <c r="C9" s="25">
        <v>881</v>
      </c>
      <c r="D9" s="17">
        <v>454</v>
      </c>
      <c r="E9" s="17">
        <v>483</v>
      </c>
      <c r="F9" s="17">
        <v>534</v>
      </c>
      <c r="G9" s="81">
        <v>513</v>
      </c>
    </row>
    <row r="10" spans="1:7" x14ac:dyDescent="0.3">
      <c r="A10" s="153"/>
      <c r="B10" s="14" t="s">
        <v>23</v>
      </c>
      <c r="C10" s="25">
        <v>61</v>
      </c>
      <c r="D10" s="17">
        <v>57</v>
      </c>
      <c r="E10" s="17">
        <v>20</v>
      </c>
      <c r="F10" s="17">
        <v>31</v>
      </c>
      <c r="G10" s="81">
        <v>16</v>
      </c>
    </row>
    <row r="11" spans="1:7" x14ac:dyDescent="0.3">
      <c r="A11" s="153"/>
      <c r="B11" s="14" t="s">
        <v>24</v>
      </c>
      <c r="C11" s="25">
        <v>50</v>
      </c>
      <c r="D11" s="17">
        <v>60</v>
      </c>
      <c r="E11" s="17">
        <v>41</v>
      </c>
      <c r="F11" s="17">
        <v>53</v>
      </c>
      <c r="G11" s="81">
        <v>34</v>
      </c>
    </row>
    <row r="12" spans="1:7" x14ac:dyDescent="0.3">
      <c r="A12" s="153"/>
      <c r="B12" s="14" t="s">
        <v>25</v>
      </c>
      <c r="C12" s="82">
        <v>53</v>
      </c>
      <c r="D12" s="83">
        <v>33</v>
      </c>
      <c r="E12" s="83">
        <v>36</v>
      </c>
      <c r="F12" s="83">
        <v>32</v>
      </c>
      <c r="G12" s="81">
        <v>41</v>
      </c>
    </row>
    <row r="13" spans="1:7" x14ac:dyDescent="0.3">
      <c r="A13" s="153"/>
      <c r="B13" s="14" t="s">
        <v>26</v>
      </c>
      <c r="C13" s="82"/>
      <c r="D13" s="83"/>
      <c r="E13" s="83"/>
      <c r="F13" s="83"/>
      <c r="G13" s="81">
        <v>18</v>
      </c>
    </row>
    <row r="14" spans="1:7" x14ac:dyDescent="0.3">
      <c r="A14" s="153"/>
      <c r="B14" s="14" t="s">
        <v>27</v>
      </c>
      <c r="C14" s="25">
        <v>8</v>
      </c>
      <c r="D14" s="17">
        <v>6</v>
      </c>
      <c r="E14" s="17">
        <v>11</v>
      </c>
      <c r="F14" s="17">
        <v>5</v>
      </c>
      <c r="G14" s="81">
        <v>5</v>
      </c>
    </row>
    <row r="15" spans="1:7" x14ac:dyDescent="0.3">
      <c r="A15" s="153"/>
      <c r="B15" s="14" t="s">
        <v>28</v>
      </c>
      <c r="C15" s="25">
        <v>25</v>
      </c>
      <c r="D15" s="17">
        <v>17</v>
      </c>
      <c r="E15" s="17">
        <v>9</v>
      </c>
      <c r="F15" s="17">
        <v>10</v>
      </c>
      <c r="G15" s="81">
        <v>12</v>
      </c>
    </row>
    <row r="16" spans="1:7" x14ac:dyDescent="0.3">
      <c r="A16" s="153"/>
      <c r="B16" s="14" t="s">
        <v>29</v>
      </c>
      <c r="C16" s="25">
        <v>9</v>
      </c>
      <c r="D16" s="17">
        <v>16</v>
      </c>
      <c r="E16" s="17">
        <v>20</v>
      </c>
      <c r="F16" s="17">
        <v>9</v>
      </c>
      <c r="G16" s="81">
        <v>4</v>
      </c>
    </row>
    <row r="17" spans="1:9" x14ac:dyDescent="0.3">
      <c r="A17" s="153"/>
      <c r="B17" s="14" t="s">
        <v>30</v>
      </c>
      <c r="C17" s="25">
        <v>153</v>
      </c>
      <c r="D17" s="17">
        <v>354</v>
      </c>
      <c r="E17" s="17">
        <v>159</v>
      </c>
      <c r="F17" s="17">
        <v>162</v>
      </c>
      <c r="G17" s="81">
        <v>156</v>
      </c>
    </row>
    <row r="18" spans="1:9" x14ac:dyDescent="0.3">
      <c r="A18" s="153"/>
      <c r="B18" s="14" t="s">
        <v>31</v>
      </c>
      <c r="C18" s="25">
        <v>96</v>
      </c>
      <c r="D18" s="17">
        <v>83</v>
      </c>
      <c r="E18" s="17">
        <v>78</v>
      </c>
      <c r="F18" s="17">
        <v>48</v>
      </c>
      <c r="G18" s="81">
        <v>54</v>
      </c>
    </row>
    <row r="19" spans="1:9" x14ac:dyDescent="0.3">
      <c r="A19" s="153"/>
      <c r="B19" s="14" t="s">
        <v>32</v>
      </c>
      <c r="C19" s="25">
        <v>11</v>
      </c>
      <c r="D19" s="17">
        <v>17</v>
      </c>
      <c r="E19" s="17">
        <v>21</v>
      </c>
      <c r="F19" s="17">
        <v>8</v>
      </c>
      <c r="G19" s="81">
        <v>8</v>
      </c>
    </row>
    <row r="20" spans="1:9" x14ac:dyDescent="0.3">
      <c r="A20" s="153"/>
      <c r="B20" s="14" t="s">
        <v>33</v>
      </c>
      <c r="C20" s="82">
        <v>14</v>
      </c>
      <c r="D20" s="83">
        <v>5</v>
      </c>
      <c r="E20" s="83">
        <v>6</v>
      </c>
      <c r="F20" s="83">
        <v>7</v>
      </c>
      <c r="G20" s="81">
        <v>3</v>
      </c>
    </row>
    <row r="21" spans="1:9" x14ac:dyDescent="0.3">
      <c r="A21" s="153"/>
      <c r="B21" s="14" t="s">
        <v>34</v>
      </c>
      <c r="C21" s="82">
        <v>10</v>
      </c>
      <c r="D21" s="83">
        <v>8</v>
      </c>
      <c r="E21" s="83">
        <v>15</v>
      </c>
      <c r="F21" s="83">
        <v>9</v>
      </c>
      <c r="G21" s="81">
        <v>11</v>
      </c>
    </row>
    <row r="22" spans="1:9" x14ac:dyDescent="0.3">
      <c r="A22" s="153"/>
      <c r="B22" s="14" t="s">
        <v>35</v>
      </c>
      <c r="C22" s="82">
        <v>22</v>
      </c>
      <c r="D22" s="83">
        <v>18</v>
      </c>
      <c r="E22" s="83">
        <v>16</v>
      </c>
      <c r="F22" s="83">
        <v>11</v>
      </c>
      <c r="G22" s="81">
        <v>14</v>
      </c>
    </row>
    <row r="23" spans="1:9" x14ac:dyDescent="0.3">
      <c r="A23" s="153"/>
      <c r="B23" s="14" t="s">
        <v>36</v>
      </c>
      <c r="C23" s="82">
        <v>32</v>
      </c>
      <c r="D23" s="83">
        <v>38</v>
      </c>
      <c r="E23" s="83">
        <v>35</v>
      </c>
      <c r="F23" s="83">
        <v>35</v>
      </c>
      <c r="G23" s="81">
        <v>39</v>
      </c>
    </row>
    <row r="24" spans="1:9" x14ac:dyDescent="0.3">
      <c r="A24" s="153"/>
      <c r="B24" s="14" t="s">
        <v>37</v>
      </c>
      <c r="C24" s="82">
        <v>21</v>
      </c>
      <c r="D24" s="83">
        <v>8</v>
      </c>
      <c r="E24" s="83">
        <v>14</v>
      </c>
      <c r="F24" s="83">
        <v>11</v>
      </c>
      <c r="G24" s="81">
        <v>15</v>
      </c>
    </row>
    <row r="25" spans="1:9" x14ac:dyDescent="0.3">
      <c r="A25" s="15" t="s">
        <v>38</v>
      </c>
      <c r="B25" s="15"/>
      <c r="C25" s="84">
        <f>SUM(C9:C24)</f>
        <v>1446</v>
      </c>
      <c r="D25" s="84">
        <f>SUM(D9:D24)</f>
        <v>1174</v>
      </c>
      <c r="E25" s="84">
        <f>SUM(E9:E24)</f>
        <v>964</v>
      </c>
      <c r="F25" s="84">
        <f>SUM(F9:F24)</f>
        <v>965</v>
      </c>
      <c r="G25" s="84">
        <f>SUM(G9:G24)</f>
        <v>943</v>
      </c>
      <c r="H25" s="16"/>
      <c r="I25" s="16"/>
    </row>
    <row r="26" spans="1:9" x14ac:dyDescent="0.3">
      <c r="A26" s="154" t="s">
        <v>39</v>
      </c>
      <c r="B26" s="14" t="s">
        <v>40</v>
      </c>
      <c r="C26" s="17">
        <v>2</v>
      </c>
      <c r="D26" s="17">
        <v>5</v>
      </c>
      <c r="E26" s="156">
        <v>8</v>
      </c>
      <c r="F26" s="17">
        <v>12</v>
      </c>
      <c r="G26" s="158">
        <v>13</v>
      </c>
    </row>
    <row r="27" spans="1:9" x14ac:dyDescent="0.3">
      <c r="A27" s="155"/>
      <c r="B27" s="14" t="s">
        <v>41</v>
      </c>
      <c r="C27" s="17">
        <v>3</v>
      </c>
      <c r="D27" s="17">
        <v>6</v>
      </c>
      <c r="E27" s="157"/>
      <c r="F27" s="17">
        <v>6</v>
      </c>
      <c r="G27" s="159"/>
      <c r="H27" s="18"/>
      <c r="I27" s="16"/>
    </row>
    <row r="28" spans="1:9" x14ac:dyDescent="0.3">
      <c r="A28" s="15" t="s">
        <v>38</v>
      </c>
      <c r="B28" s="15"/>
      <c r="C28" s="84">
        <f>SUM(C26:C27)</f>
        <v>5</v>
      </c>
      <c r="D28" s="84">
        <f>SUM(D26:D27)</f>
        <v>11</v>
      </c>
      <c r="E28" s="84">
        <f>SUM(E26:E27)</f>
        <v>8</v>
      </c>
      <c r="F28" s="84">
        <f>SUM(F26:F27)</f>
        <v>18</v>
      </c>
      <c r="G28" s="84">
        <f>SUM(G26:G27)</f>
        <v>13</v>
      </c>
    </row>
    <row r="29" spans="1:9" x14ac:dyDescent="0.3">
      <c r="A29" s="19" t="s">
        <v>42</v>
      </c>
      <c r="B29" s="14" t="s">
        <v>22</v>
      </c>
      <c r="C29" s="17">
        <v>43</v>
      </c>
      <c r="D29" s="17">
        <v>40</v>
      </c>
      <c r="E29" s="17">
        <v>43</v>
      </c>
      <c r="F29" s="17">
        <v>39</v>
      </c>
      <c r="G29" s="81">
        <v>23</v>
      </c>
    </row>
    <row r="30" spans="1:9" x14ac:dyDescent="0.3">
      <c r="A30" s="15" t="s">
        <v>38</v>
      </c>
      <c r="B30" s="15"/>
      <c r="C30" s="84">
        <f>SUM(C29)</f>
        <v>43</v>
      </c>
      <c r="D30" s="84">
        <f>SUM(D29)</f>
        <v>40</v>
      </c>
      <c r="E30" s="84">
        <f>SUM(E29)</f>
        <v>43</v>
      </c>
      <c r="F30" s="84">
        <f>SUM(F29)</f>
        <v>39</v>
      </c>
      <c r="G30" s="84">
        <f>SUM(G29)</f>
        <v>23</v>
      </c>
    </row>
    <row r="31" spans="1:9" x14ac:dyDescent="0.3">
      <c r="A31" s="160" t="s">
        <v>43</v>
      </c>
      <c r="B31" s="14" t="s">
        <v>22</v>
      </c>
      <c r="C31" s="17">
        <v>95</v>
      </c>
      <c r="D31" s="17">
        <v>74</v>
      </c>
      <c r="E31" s="17">
        <v>52</v>
      </c>
      <c r="F31" s="17">
        <v>56</v>
      </c>
      <c r="G31" s="81">
        <v>32</v>
      </c>
    </row>
    <row r="32" spans="1:9" x14ac:dyDescent="0.3">
      <c r="A32" s="160"/>
      <c r="B32" s="14" t="s">
        <v>32</v>
      </c>
      <c r="C32" s="17">
        <v>51</v>
      </c>
      <c r="D32" s="17">
        <v>28</v>
      </c>
      <c r="E32" s="17">
        <v>26</v>
      </c>
      <c r="F32" s="17">
        <v>21</v>
      </c>
      <c r="G32" s="81">
        <v>12</v>
      </c>
    </row>
    <row r="33" spans="1:8" x14ac:dyDescent="0.3">
      <c r="A33" s="160"/>
      <c r="B33" s="14" t="s">
        <v>30</v>
      </c>
      <c r="C33" s="17">
        <v>96</v>
      </c>
      <c r="D33" s="17">
        <v>50</v>
      </c>
      <c r="E33" s="17">
        <v>54</v>
      </c>
      <c r="F33" s="17">
        <v>39</v>
      </c>
      <c r="G33" s="81">
        <v>35</v>
      </c>
    </row>
    <row r="34" spans="1:8" x14ac:dyDescent="0.3">
      <c r="A34" s="160"/>
      <c r="B34" s="14" t="s">
        <v>28</v>
      </c>
      <c r="C34" s="17">
        <v>9</v>
      </c>
      <c r="D34" s="17">
        <v>0</v>
      </c>
      <c r="E34" s="17">
        <v>2</v>
      </c>
      <c r="F34" s="17">
        <v>3</v>
      </c>
      <c r="G34" s="81">
        <v>4</v>
      </c>
    </row>
    <row r="35" spans="1:8" x14ac:dyDescent="0.3">
      <c r="A35" s="160"/>
      <c r="B35" s="14" t="s">
        <v>44</v>
      </c>
      <c r="C35" s="85">
        <v>0</v>
      </c>
      <c r="D35" s="27">
        <v>30</v>
      </c>
      <c r="E35" s="17">
        <v>54</v>
      </c>
      <c r="F35" s="17">
        <v>70</v>
      </c>
      <c r="G35" s="86">
        <v>56</v>
      </c>
    </row>
    <row r="36" spans="1:8" x14ac:dyDescent="0.3">
      <c r="A36" s="160"/>
      <c r="B36" s="14" t="s">
        <v>45</v>
      </c>
      <c r="C36" s="87">
        <v>237</v>
      </c>
      <c r="D36" s="28">
        <v>96</v>
      </c>
      <c r="E36" s="17">
        <v>86</v>
      </c>
      <c r="F36" s="17">
        <v>104</v>
      </c>
      <c r="G36" s="86">
        <v>91</v>
      </c>
    </row>
    <row r="37" spans="1:8" x14ac:dyDescent="0.3">
      <c r="A37" s="15" t="s">
        <v>38</v>
      </c>
      <c r="B37" s="15"/>
      <c r="C37" s="84">
        <f>SUM(C31:C36)</f>
        <v>488</v>
      </c>
      <c r="D37" s="84">
        <f>SUM(D31:D36)</f>
        <v>278</v>
      </c>
      <c r="E37" s="84">
        <f>SUM(E31:E36)</f>
        <v>274</v>
      </c>
      <c r="F37" s="84">
        <f>SUM(F31:F36)</f>
        <v>293</v>
      </c>
      <c r="G37" s="84">
        <f>SUM(G31:G36)</f>
        <v>230</v>
      </c>
    </row>
    <row r="38" spans="1:8" x14ac:dyDescent="0.3">
      <c r="A38" s="161" t="s">
        <v>46</v>
      </c>
      <c r="B38" s="14" t="s">
        <v>32</v>
      </c>
      <c r="C38" s="17">
        <v>53</v>
      </c>
      <c r="D38" s="17">
        <v>50</v>
      </c>
      <c r="E38" s="17">
        <v>57</v>
      </c>
      <c r="F38" s="17">
        <v>52</v>
      </c>
      <c r="G38" s="81">
        <v>22</v>
      </c>
    </row>
    <row r="39" spans="1:8" x14ac:dyDescent="0.3">
      <c r="A39" s="161"/>
      <c r="B39" s="14" t="s">
        <v>30</v>
      </c>
      <c r="C39" s="17">
        <v>38</v>
      </c>
      <c r="D39" s="17">
        <v>19</v>
      </c>
      <c r="E39" s="17">
        <v>40</v>
      </c>
      <c r="F39" s="17">
        <v>26</v>
      </c>
      <c r="G39" s="81">
        <v>17</v>
      </c>
    </row>
    <row r="40" spans="1:8" x14ac:dyDescent="0.3">
      <c r="A40" s="161"/>
      <c r="B40" s="14" t="s">
        <v>44</v>
      </c>
      <c r="C40" s="27">
        <v>0</v>
      </c>
      <c r="D40" s="27">
        <v>27</v>
      </c>
      <c r="E40" s="17">
        <v>44</v>
      </c>
      <c r="F40" s="17">
        <v>43</v>
      </c>
      <c r="G40" s="86">
        <v>33</v>
      </c>
    </row>
    <row r="41" spans="1:8" x14ac:dyDescent="0.3">
      <c r="A41" s="161"/>
      <c r="B41" s="14" t="s">
        <v>45</v>
      </c>
      <c r="C41" s="28">
        <v>82</v>
      </c>
      <c r="D41" s="28">
        <v>32</v>
      </c>
      <c r="E41" s="17">
        <v>34</v>
      </c>
      <c r="F41" s="17">
        <v>51</v>
      </c>
      <c r="G41" s="86">
        <v>45</v>
      </c>
    </row>
    <row r="42" spans="1:8" x14ac:dyDescent="0.3">
      <c r="A42" s="161"/>
      <c r="B42" s="14" t="s">
        <v>22</v>
      </c>
      <c r="C42" s="17">
        <v>43</v>
      </c>
      <c r="D42" s="17">
        <v>45</v>
      </c>
      <c r="E42" s="17">
        <v>24</v>
      </c>
      <c r="F42" s="17">
        <v>32</v>
      </c>
      <c r="G42" s="81">
        <v>42</v>
      </c>
    </row>
    <row r="43" spans="1:8" x14ac:dyDescent="0.3">
      <c r="A43" s="15" t="s">
        <v>38</v>
      </c>
      <c r="B43" s="15"/>
      <c r="C43" s="84">
        <f>SUM(C38:C42)</f>
        <v>216</v>
      </c>
      <c r="D43" s="84">
        <f>SUM(D38:D42)</f>
        <v>173</v>
      </c>
      <c r="E43" s="84">
        <f>SUM(E38:E42)</f>
        <v>199</v>
      </c>
      <c r="F43" s="84">
        <f>SUM(F38:F42)</f>
        <v>204</v>
      </c>
      <c r="G43" s="84">
        <f>SUM(G38:G42)</f>
        <v>159</v>
      </c>
    </row>
    <row r="44" spans="1:8" x14ac:dyDescent="0.3">
      <c r="A44" s="161" t="s">
        <v>47</v>
      </c>
      <c r="B44" s="14" t="s">
        <v>48</v>
      </c>
      <c r="C44" s="17">
        <v>31</v>
      </c>
      <c r="D44" s="17">
        <v>26</v>
      </c>
      <c r="E44" s="17">
        <v>31</v>
      </c>
      <c r="F44" s="17">
        <v>24</v>
      </c>
      <c r="G44" s="81">
        <v>31</v>
      </c>
    </row>
    <row r="45" spans="1:8" x14ac:dyDescent="0.3">
      <c r="A45" s="161"/>
      <c r="B45" s="14" t="s">
        <v>49</v>
      </c>
      <c r="C45" s="17">
        <v>15</v>
      </c>
      <c r="D45" s="17">
        <v>15</v>
      </c>
      <c r="E45" s="17">
        <v>11</v>
      </c>
      <c r="F45" s="17">
        <v>8</v>
      </c>
      <c r="G45" s="81">
        <v>10</v>
      </c>
    </row>
    <row r="46" spans="1:8" x14ac:dyDescent="0.3">
      <c r="A46" s="161"/>
      <c r="B46" s="14" t="s">
        <v>50</v>
      </c>
      <c r="C46" s="83">
        <v>40</v>
      </c>
      <c r="D46" s="83">
        <v>35</v>
      </c>
      <c r="E46" s="83">
        <v>35</v>
      </c>
      <c r="F46" s="83">
        <v>36</v>
      </c>
      <c r="G46" s="83">
        <v>31</v>
      </c>
    </row>
    <row r="47" spans="1:8" x14ac:dyDescent="0.3">
      <c r="A47" s="15" t="s">
        <v>38</v>
      </c>
      <c r="B47" s="15"/>
      <c r="C47" s="84">
        <f>SUM(C44:C46)</f>
        <v>86</v>
      </c>
      <c r="D47" s="84">
        <f>SUM(D44:D46)</f>
        <v>76</v>
      </c>
      <c r="E47" s="84">
        <f>SUM(E44:E46)</f>
        <v>77</v>
      </c>
      <c r="F47" s="84">
        <f>SUM(F44:F46)</f>
        <v>68</v>
      </c>
      <c r="G47" s="84">
        <f>SUM(G44:G46)</f>
        <v>72</v>
      </c>
    </row>
    <row r="48" spans="1:8" x14ac:dyDescent="0.3">
      <c r="A48" s="153" t="s">
        <v>51</v>
      </c>
      <c r="B48" s="14" t="s">
        <v>50</v>
      </c>
      <c r="C48" s="83">
        <v>70</v>
      </c>
      <c r="D48" s="83">
        <v>70</v>
      </c>
      <c r="E48" s="83">
        <v>70</v>
      </c>
      <c r="F48" s="83">
        <v>80</v>
      </c>
      <c r="G48" s="88">
        <v>80</v>
      </c>
      <c r="H48" s="20"/>
    </row>
    <row r="49" spans="1:8" x14ac:dyDescent="0.3">
      <c r="A49" s="153"/>
      <c r="B49" s="14" t="s">
        <v>52</v>
      </c>
      <c r="C49" s="17">
        <v>24</v>
      </c>
      <c r="D49" s="17">
        <v>24</v>
      </c>
      <c r="E49" s="17">
        <v>44</v>
      </c>
      <c r="F49" s="17">
        <v>63</v>
      </c>
      <c r="G49" s="81">
        <v>67</v>
      </c>
      <c r="H49" s="21"/>
    </row>
    <row r="50" spans="1:8" x14ac:dyDescent="0.3">
      <c r="A50" s="153"/>
      <c r="B50" s="14" t="s">
        <v>53</v>
      </c>
      <c r="C50" s="25">
        <v>19</v>
      </c>
      <c r="D50" s="17">
        <v>19</v>
      </c>
      <c r="E50" s="17">
        <v>22</v>
      </c>
      <c r="F50" s="17">
        <v>26</v>
      </c>
      <c r="G50" s="81">
        <v>31</v>
      </c>
      <c r="H50" s="22"/>
    </row>
    <row r="51" spans="1:8" x14ac:dyDescent="0.3">
      <c r="A51" s="15" t="s">
        <v>38</v>
      </c>
      <c r="B51" s="15"/>
      <c r="C51" s="84">
        <f>SUM(C48:C50)</f>
        <v>113</v>
      </c>
      <c r="D51" s="84">
        <f>SUM(D48:D50)</f>
        <v>113</v>
      </c>
      <c r="E51" s="84">
        <f>SUM(E48:E50)</f>
        <v>136</v>
      </c>
      <c r="F51" s="84">
        <f>SUM(F48:F50)</f>
        <v>169</v>
      </c>
      <c r="G51" s="84">
        <f>SUM(G48:G50)</f>
        <v>178</v>
      </c>
      <c r="H51" s="18"/>
    </row>
    <row r="52" spans="1:8" x14ac:dyDescent="0.3">
      <c r="A52" s="153" t="s">
        <v>54</v>
      </c>
      <c r="B52" s="14" t="s">
        <v>22</v>
      </c>
      <c r="C52" s="17">
        <v>48</v>
      </c>
      <c r="D52" s="17">
        <v>28</v>
      </c>
      <c r="E52" s="17">
        <v>31</v>
      </c>
      <c r="F52" s="17">
        <v>24</v>
      </c>
      <c r="G52" s="81">
        <v>29</v>
      </c>
    </row>
    <row r="53" spans="1:8" x14ac:dyDescent="0.3">
      <c r="A53" s="153"/>
      <c r="B53" s="14" t="s">
        <v>55</v>
      </c>
      <c r="C53" s="17">
        <v>11</v>
      </c>
      <c r="D53" s="17">
        <v>5</v>
      </c>
      <c r="E53" s="17">
        <v>15</v>
      </c>
      <c r="F53" s="17">
        <v>13</v>
      </c>
      <c r="G53" s="81">
        <v>24</v>
      </c>
    </row>
    <row r="54" spans="1:8" x14ac:dyDescent="0.3">
      <c r="A54" s="153"/>
      <c r="B54" s="14" t="s">
        <v>52</v>
      </c>
      <c r="C54" s="17">
        <v>11</v>
      </c>
      <c r="D54" s="17">
        <v>11</v>
      </c>
      <c r="E54" s="17">
        <v>28</v>
      </c>
      <c r="F54" s="17">
        <v>36</v>
      </c>
      <c r="G54" s="81">
        <v>35</v>
      </c>
    </row>
    <row r="55" spans="1:8" x14ac:dyDescent="0.3">
      <c r="A55" s="153"/>
      <c r="B55" s="14" t="s">
        <v>44</v>
      </c>
      <c r="C55" s="27">
        <v>0</v>
      </c>
      <c r="D55" s="27">
        <v>37</v>
      </c>
      <c r="E55" s="17">
        <v>55</v>
      </c>
      <c r="F55" s="17">
        <v>29</v>
      </c>
      <c r="G55" s="86">
        <v>21</v>
      </c>
    </row>
    <row r="56" spans="1:8" x14ac:dyDescent="0.3">
      <c r="A56" s="153"/>
      <c r="B56" s="14" t="s">
        <v>45</v>
      </c>
      <c r="C56" s="28">
        <v>77</v>
      </c>
      <c r="D56" s="28">
        <v>44</v>
      </c>
      <c r="E56" s="17">
        <v>50</v>
      </c>
      <c r="F56" s="17">
        <v>69</v>
      </c>
      <c r="G56" s="86">
        <v>45</v>
      </c>
    </row>
    <row r="57" spans="1:8" x14ac:dyDescent="0.3">
      <c r="A57" s="15" t="s">
        <v>38</v>
      </c>
      <c r="B57" s="15"/>
      <c r="C57" s="84">
        <f>SUM(C52:C56)</f>
        <v>147</v>
      </c>
      <c r="D57" s="84">
        <f>SUM(D52:D56)</f>
        <v>125</v>
      </c>
      <c r="E57" s="84">
        <f>SUM(E52:E56)</f>
        <v>179</v>
      </c>
      <c r="F57" s="84">
        <f>SUM(F52:F56)</f>
        <v>171</v>
      </c>
      <c r="G57" s="84">
        <f>SUM(G52:G56)</f>
        <v>154</v>
      </c>
    </row>
    <row r="58" spans="1:8" x14ac:dyDescent="0.3">
      <c r="A58" s="162" t="s">
        <v>56</v>
      </c>
      <c r="B58" s="14" t="s">
        <v>49</v>
      </c>
      <c r="C58" s="89">
        <v>35</v>
      </c>
      <c r="D58" s="89">
        <v>29</v>
      </c>
      <c r="E58" s="89">
        <v>30</v>
      </c>
      <c r="F58" s="89">
        <v>29</v>
      </c>
      <c r="G58" s="90">
        <v>29</v>
      </c>
    </row>
    <row r="59" spans="1:8" x14ac:dyDescent="0.3">
      <c r="A59" s="163"/>
      <c r="B59" s="14" t="s">
        <v>48</v>
      </c>
      <c r="C59" s="89">
        <v>0</v>
      </c>
      <c r="D59" s="89">
        <v>23</v>
      </c>
      <c r="E59" s="89">
        <v>21</v>
      </c>
      <c r="F59" s="89">
        <v>32</v>
      </c>
      <c r="G59" s="90">
        <v>29</v>
      </c>
    </row>
    <row r="60" spans="1:8" x14ac:dyDescent="0.3">
      <c r="A60" s="15" t="s">
        <v>38</v>
      </c>
      <c r="B60" s="15"/>
      <c r="C60" s="84">
        <f>SUM(C58:C59)</f>
        <v>35</v>
      </c>
      <c r="D60" s="84">
        <f>SUM(D58:D59)</f>
        <v>52</v>
      </c>
      <c r="E60" s="84">
        <f>SUM(E58:E59)</f>
        <v>51</v>
      </c>
      <c r="F60" s="84">
        <f>SUM(F58:F59)</f>
        <v>61</v>
      </c>
      <c r="G60" s="84">
        <f>SUM(G58:G59)</f>
        <v>58</v>
      </c>
    </row>
    <row r="61" spans="1:8" x14ac:dyDescent="0.3">
      <c r="A61" s="19" t="s">
        <v>57</v>
      </c>
      <c r="B61" s="14" t="s">
        <v>58</v>
      </c>
      <c r="C61" s="91">
        <v>0</v>
      </c>
      <c r="D61" s="91">
        <v>0</v>
      </c>
      <c r="E61" s="91">
        <v>0</v>
      </c>
      <c r="F61" s="91">
        <v>9</v>
      </c>
      <c r="G61" s="92">
        <v>14</v>
      </c>
    </row>
    <row r="62" spans="1:8" x14ac:dyDescent="0.3">
      <c r="A62" s="15" t="s">
        <v>38</v>
      </c>
      <c r="B62" s="15"/>
      <c r="C62" s="84">
        <f>+C61</f>
        <v>0</v>
      </c>
      <c r="D62" s="84">
        <f>+D61</f>
        <v>0</v>
      </c>
      <c r="E62" s="84">
        <f>+E61</f>
        <v>0</v>
      </c>
      <c r="F62" s="84">
        <f>+F61</f>
        <v>9</v>
      </c>
      <c r="G62" s="84">
        <f>+G61</f>
        <v>14</v>
      </c>
    </row>
    <row r="63" spans="1:8" x14ac:dyDescent="0.3">
      <c r="A63" s="19" t="s">
        <v>59</v>
      </c>
      <c r="B63" s="14" t="s">
        <v>60</v>
      </c>
      <c r="C63" s="17">
        <v>2</v>
      </c>
      <c r="D63" s="17">
        <v>4</v>
      </c>
      <c r="E63" s="17">
        <v>5</v>
      </c>
      <c r="F63" s="17">
        <v>5</v>
      </c>
      <c r="G63" s="81">
        <v>15</v>
      </c>
    </row>
    <row r="64" spans="1:8" x14ac:dyDescent="0.3">
      <c r="A64" s="15" t="s">
        <v>38</v>
      </c>
      <c r="B64" s="15"/>
      <c r="C64" s="84">
        <f>SUM(C63)</f>
        <v>2</v>
      </c>
      <c r="D64" s="84">
        <f>SUM(D63)</f>
        <v>4</v>
      </c>
      <c r="E64" s="84">
        <f>SUM(E63)</f>
        <v>5</v>
      </c>
      <c r="F64" s="84">
        <f>SUM(F63)</f>
        <v>5</v>
      </c>
      <c r="G64" s="84">
        <f>SUM(G63)</f>
        <v>15</v>
      </c>
    </row>
    <row r="65" spans="1:7" x14ac:dyDescent="0.3">
      <c r="A65" s="164" t="s">
        <v>61</v>
      </c>
      <c r="B65" s="14" t="s">
        <v>32</v>
      </c>
      <c r="C65" s="17">
        <v>7</v>
      </c>
      <c r="D65" s="17">
        <v>21</v>
      </c>
      <c r="E65" s="17">
        <v>27</v>
      </c>
      <c r="F65" s="17">
        <v>6</v>
      </c>
      <c r="G65" s="81">
        <v>11</v>
      </c>
    </row>
    <row r="66" spans="1:7" x14ac:dyDescent="0.3">
      <c r="A66" s="164"/>
      <c r="B66" s="14" t="s">
        <v>30</v>
      </c>
      <c r="C66" s="17">
        <v>36</v>
      </c>
      <c r="D66" s="17">
        <v>42</v>
      </c>
      <c r="E66" s="17">
        <v>52</v>
      </c>
      <c r="F66" s="17">
        <v>26</v>
      </c>
      <c r="G66" s="81">
        <v>25</v>
      </c>
    </row>
    <row r="67" spans="1:7" x14ac:dyDescent="0.3">
      <c r="A67" s="164"/>
      <c r="B67" s="14" t="s">
        <v>44</v>
      </c>
      <c r="C67" s="27">
        <v>0</v>
      </c>
      <c r="D67" s="27">
        <v>26</v>
      </c>
      <c r="E67" s="17">
        <v>18</v>
      </c>
      <c r="F67" s="17">
        <v>15</v>
      </c>
      <c r="G67" s="86">
        <v>13</v>
      </c>
    </row>
    <row r="68" spans="1:7" x14ac:dyDescent="0.3">
      <c r="A68" s="164"/>
      <c r="B68" s="14" t="s">
        <v>45</v>
      </c>
      <c r="C68" s="28">
        <v>143</v>
      </c>
      <c r="D68" s="28">
        <v>60</v>
      </c>
      <c r="E68" s="17">
        <v>65</v>
      </c>
      <c r="F68" s="17">
        <v>57</v>
      </c>
      <c r="G68" s="86">
        <v>63</v>
      </c>
    </row>
    <row r="69" spans="1:7" x14ac:dyDescent="0.3">
      <c r="A69" s="15" t="s">
        <v>38</v>
      </c>
      <c r="B69" s="15"/>
      <c r="C69" s="84">
        <f>SUM(C65:C68)</f>
        <v>186</v>
      </c>
      <c r="D69" s="84">
        <f>SUM(D65:D68)</f>
        <v>149</v>
      </c>
      <c r="E69" s="84">
        <f>SUM(E65:E68)</f>
        <v>162</v>
      </c>
      <c r="F69" s="84">
        <f>SUM(F65:F68)</f>
        <v>104</v>
      </c>
      <c r="G69" s="84">
        <f>SUM(G65:G68)</f>
        <v>112</v>
      </c>
    </row>
    <row r="70" spans="1:7" x14ac:dyDescent="0.3">
      <c r="A70" s="165" t="s">
        <v>62</v>
      </c>
      <c r="B70" s="14" t="s">
        <v>22</v>
      </c>
      <c r="C70" s="17">
        <v>46</v>
      </c>
      <c r="D70" s="17">
        <v>42</v>
      </c>
      <c r="E70" s="17">
        <v>40</v>
      </c>
      <c r="F70" s="17">
        <v>34</v>
      </c>
      <c r="G70" s="81">
        <v>32</v>
      </c>
    </row>
    <row r="71" spans="1:7" x14ac:dyDescent="0.3">
      <c r="A71" s="166"/>
      <c r="B71" s="14" t="s">
        <v>48</v>
      </c>
      <c r="C71" s="89">
        <v>31</v>
      </c>
      <c r="D71" s="89">
        <v>42</v>
      </c>
      <c r="E71" s="89">
        <v>35</v>
      </c>
      <c r="F71" s="89">
        <v>43</v>
      </c>
      <c r="G71" s="90">
        <v>36</v>
      </c>
    </row>
    <row r="72" spans="1:7" x14ac:dyDescent="0.3">
      <c r="A72" s="167"/>
      <c r="B72" s="14" t="s">
        <v>49</v>
      </c>
      <c r="C72" s="89">
        <v>21</v>
      </c>
      <c r="D72" s="89">
        <v>25</v>
      </c>
      <c r="E72" s="89">
        <v>39</v>
      </c>
      <c r="F72" s="89">
        <v>26</v>
      </c>
      <c r="G72" s="90">
        <v>22</v>
      </c>
    </row>
    <row r="73" spans="1:7" x14ac:dyDescent="0.3">
      <c r="A73" s="15" t="s">
        <v>38</v>
      </c>
      <c r="B73" s="15"/>
      <c r="C73" s="84">
        <f>SUM(C70:C72)</f>
        <v>98</v>
      </c>
      <c r="D73" s="84">
        <f>SUM(D70:D72)</f>
        <v>109</v>
      </c>
      <c r="E73" s="84">
        <f>SUM(E70:E72)</f>
        <v>114</v>
      </c>
      <c r="F73" s="84">
        <f>SUM(F70:F72)</f>
        <v>103</v>
      </c>
      <c r="G73" s="84">
        <f>SUM(G70:G72)</f>
        <v>90</v>
      </c>
    </row>
    <row r="74" spans="1:7" x14ac:dyDescent="0.3">
      <c r="A74" s="168" t="s">
        <v>63</v>
      </c>
      <c r="B74" s="14" t="s">
        <v>52</v>
      </c>
      <c r="C74" s="17">
        <v>10</v>
      </c>
      <c r="D74" s="17">
        <v>28</v>
      </c>
      <c r="E74" s="17">
        <v>29</v>
      </c>
      <c r="F74" s="17">
        <v>13</v>
      </c>
      <c r="G74" s="81">
        <v>19</v>
      </c>
    </row>
    <row r="75" spans="1:7" x14ac:dyDescent="0.3">
      <c r="A75" s="168"/>
      <c r="B75" s="14" t="s">
        <v>22</v>
      </c>
      <c r="C75" s="17">
        <v>54</v>
      </c>
      <c r="D75" s="17">
        <v>42</v>
      </c>
      <c r="E75" s="17">
        <v>31</v>
      </c>
      <c r="F75" s="17">
        <v>31</v>
      </c>
      <c r="G75" s="81">
        <v>18</v>
      </c>
    </row>
    <row r="76" spans="1:7" x14ac:dyDescent="0.3">
      <c r="A76" s="15" t="s">
        <v>38</v>
      </c>
      <c r="B76" s="15"/>
      <c r="C76" s="84">
        <f>SUM(C74:C75)</f>
        <v>64</v>
      </c>
      <c r="D76" s="84">
        <f>SUM(D74:D75)</f>
        <v>70</v>
      </c>
      <c r="E76" s="84">
        <f>SUM(E74:E75)</f>
        <v>60</v>
      </c>
      <c r="F76" s="84">
        <f>SUM(F74:F75)</f>
        <v>44</v>
      </c>
      <c r="G76" s="84">
        <f>SUM(G74:G75)</f>
        <v>37</v>
      </c>
    </row>
    <row r="77" spans="1:7" x14ac:dyDescent="0.3">
      <c r="A77" s="168" t="s">
        <v>64</v>
      </c>
      <c r="B77" s="14" t="s">
        <v>22</v>
      </c>
      <c r="C77" s="25">
        <v>63</v>
      </c>
      <c r="D77" s="17">
        <v>67</v>
      </c>
      <c r="E77" s="17">
        <v>48</v>
      </c>
      <c r="F77" s="17">
        <v>44</v>
      </c>
      <c r="G77" s="81">
        <v>27</v>
      </c>
    </row>
    <row r="78" spans="1:7" x14ac:dyDescent="0.3">
      <c r="A78" s="168"/>
      <c r="B78" s="14" t="s">
        <v>32</v>
      </c>
      <c r="C78" s="17">
        <v>51</v>
      </c>
      <c r="D78" s="17">
        <v>50</v>
      </c>
      <c r="E78" s="17">
        <v>50</v>
      </c>
      <c r="F78" s="17">
        <v>46</v>
      </c>
      <c r="G78" s="81">
        <v>40</v>
      </c>
    </row>
    <row r="79" spans="1:7" x14ac:dyDescent="0.3">
      <c r="A79" s="168"/>
      <c r="B79" s="14" t="s">
        <v>30</v>
      </c>
      <c r="C79" s="17">
        <v>33</v>
      </c>
      <c r="D79" s="17">
        <v>51</v>
      </c>
      <c r="E79" s="17">
        <v>50</v>
      </c>
      <c r="F79" s="17">
        <v>35</v>
      </c>
      <c r="G79" s="93">
        <v>46</v>
      </c>
    </row>
    <row r="80" spans="1:7" x14ac:dyDescent="0.3">
      <c r="A80" s="168"/>
      <c r="B80" s="14" t="s">
        <v>50</v>
      </c>
      <c r="C80" s="83">
        <v>40</v>
      </c>
      <c r="D80" s="83">
        <v>35</v>
      </c>
      <c r="E80" s="83">
        <v>35</v>
      </c>
      <c r="F80" s="83">
        <v>20</v>
      </c>
      <c r="G80" s="93">
        <v>30</v>
      </c>
    </row>
    <row r="81" spans="1:7" x14ac:dyDescent="0.3">
      <c r="A81" s="168"/>
      <c r="B81" s="14" t="s">
        <v>52</v>
      </c>
      <c r="C81" s="25">
        <v>20</v>
      </c>
      <c r="D81" s="17">
        <v>20</v>
      </c>
      <c r="E81" s="17">
        <v>35</v>
      </c>
      <c r="F81" s="17">
        <v>39</v>
      </c>
      <c r="G81" s="93">
        <v>31</v>
      </c>
    </row>
    <row r="82" spans="1:7" x14ac:dyDescent="0.3">
      <c r="A82" s="168"/>
      <c r="B82" s="14" t="s">
        <v>44</v>
      </c>
      <c r="C82" s="85">
        <v>0</v>
      </c>
      <c r="D82" s="27">
        <v>20</v>
      </c>
      <c r="E82" s="17">
        <v>33</v>
      </c>
      <c r="F82" s="17">
        <v>29</v>
      </c>
      <c r="G82" s="86">
        <v>27</v>
      </c>
    </row>
    <row r="83" spans="1:7" x14ac:dyDescent="0.3">
      <c r="A83" s="168"/>
      <c r="B83" s="14" t="s">
        <v>45</v>
      </c>
      <c r="C83" s="87">
        <v>83</v>
      </c>
      <c r="D83" s="28">
        <v>33</v>
      </c>
      <c r="E83" s="17">
        <v>41</v>
      </c>
      <c r="F83" s="17">
        <v>71</v>
      </c>
      <c r="G83" s="86">
        <v>67</v>
      </c>
    </row>
    <row r="84" spans="1:7" x14ac:dyDescent="0.3">
      <c r="A84" s="15" t="s">
        <v>38</v>
      </c>
      <c r="B84" s="15"/>
      <c r="C84" s="84">
        <f>SUM(C77:C83)</f>
        <v>290</v>
      </c>
      <c r="D84" s="84">
        <f>SUM(D77:D83)</f>
        <v>276</v>
      </c>
      <c r="E84" s="84">
        <f>SUM(E77:E83)</f>
        <v>292</v>
      </c>
      <c r="F84" s="84">
        <f>SUM(F77:F83)</f>
        <v>284</v>
      </c>
      <c r="G84" s="84">
        <f>SUM(G77:G83)</f>
        <v>268</v>
      </c>
    </row>
    <row r="85" spans="1:7" x14ac:dyDescent="0.3">
      <c r="A85" s="168" t="s">
        <v>65</v>
      </c>
      <c r="B85" s="14" t="s">
        <v>22</v>
      </c>
      <c r="C85" s="17">
        <v>37</v>
      </c>
      <c r="D85" s="17">
        <v>16</v>
      </c>
      <c r="E85" s="17">
        <v>22</v>
      </c>
      <c r="F85" s="17">
        <v>16</v>
      </c>
      <c r="G85" s="81">
        <v>26</v>
      </c>
    </row>
    <row r="86" spans="1:7" x14ac:dyDescent="0.3">
      <c r="A86" s="168"/>
      <c r="B86" s="14" t="s">
        <v>32</v>
      </c>
      <c r="C86" s="17">
        <v>23</v>
      </c>
      <c r="D86" s="17">
        <v>34</v>
      </c>
      <c r="E86" s="17">
        <v>58</v>
      </c>
      <c r="F86" s="17">
        <v>26</v>
      </c>
      <c r="G86" s="81">
        <v>10</v>
      </c>
    </row>
    <row r="87" spans="1:7" x14ac:dyDescent="0.3">
      <c r="A87" s="168"/>
      <c r="B87" s="14" t="s">
        <v>31</v>
      </c>
      <c r="C87" s="17">
        <v>5</v>
      </c>
      <c r="D87" s="17">
        <v>6</v>
      </c>
      <c r="E87" s="17">
        <v>9</v>
      </c>
      <c r="F87" s="17">
        <v>3</v>
      </c>
      <c r="G87" s="81">
        <v>5</v>
      </c>
    </row>
    <row r="88" spans="1:7" x14ac:dyDescent="0.3">
      <c r="A88" s="168"/>
      <c r="B88" s="14" t="s">
        <v>50</v>
      </c>
      <c r="C88" s="83">
        <v>50</v>
      </c>
      <c r="D88" s="83">
        <v>50</v>
      </c>
      <c r="E88" s="83">
        <v>50</v>
      </c>
      <c r="F88" s="83">
        <v>56</v>
      </c>
      <c r="G88" s="93">
        <v>48</v>
      </c>
    </row>
    <row r="89" spans="1:7" x14ac:dyDescent="0.3">
      <c r="A89" s="15" t="s">
        <v>38</v>
      </c>
      <c r="B89" s="15"/>
      <c r="C89" s="84">
        <f>SUM(C85:C88)</f>
        <v>115</v>
      </c>
      <c r="D89" s="84">
        <f>SUM(D85:D88)</f>
        <v>106</v>
      </c>
      <c r="E89" s="84">
        <f>SUM(E85:E88)</f>
        <v>139</v>
      </c>
      <c r="F89" s="84">
        <f>SUM(F85:F88)</f>
        <v>101</v>
      </c>
      <c r="G89" s="84">
        <f>SUM(G85:G88)</f>
        <v>89</v>
      </c>
    </row>
    <row r="90" spans="1:7" x14ac:dyDescent="0.3">
      <c r="A90" s="162" t="s">
        <v>66</v>
      </c>
      <c r="B90" s="14" t="s">
        <v>67</v>
      </c>
      <c r="C90" s="94">
        <v>157</v>
      </c>
      <c r="D90" s="94">
        <v>133</v>
      </c>
      <c r="E90" s="94">
        <v>126</v>
      </c>
      <c r="F90" s="94">
        <v>125</v>
      </c>
      <c r="G90" s="93">
        <v>82</v>
      </c>
    </row>
    <row r="91" spans="1:7" x14ac:dyDescent="0.3">
      <c r="A91" s="169"/>
      <c r="B91" s="14" t="s">
        <v>68</v>
      </c>
      <c r="C91" s="94">
        <v>33</v>
      </c>
      <c r="D91" s="94">
        <v>33</v>
      </c>
      <c r="E91" s="94">
        <v>13</v>
      </c>
      <c r="F91" s="94">
        <v>17</v>
      </c>
      <c r="G91" s="93">
        <v>6</v>
      </c>
    </row>
    <row r="92" spans="1:7" x14ac:dyDescent="0.3">
      <c r="A92" s="169"/>
      <c r="B92" s="14" t="s">
        <v>69</v>
      </c>
      <c r="C92" s="25">
        <v>160</v>
      </c>
      <c r="D92" s="17">
        <v>157</v>
      </c>
      <c r="E92" s="17">
        <v>158</v>
      </c>
      <c r="F92" s="17">
        <v>159</v>
      </c>
      <c r="G92" s="81">
        <v>157</v>
      </c>
    </row>
    <row r="93" spans="1:7" x14ac:dyDescent="0.3">
      <c r="A93" s="169"/>
      <c r="B93" s="14" t="s">
        <v>70</v>
      </c>
      <c r="C93" s="25">
        <v>40</v>
      </c>
      <c r="D93" s="17">
        <v>42</v>
      </c>
      <c r="E93" s="17">
        <v>42</v>
      </c>
      <c r="F93" s="17">
        <v>41</v>
      </c>
      <c r="G93" s="81">
        <v>43</v>
      </c>
    </row>
    <row r="94" spans="1:7" x14ac:dyDescent="0.3">
      <c r="A94" s="169"/>
      <c r="B94" s="14" t="s">
        <v>71</v>
      </c>
      <c r="C94" s="25">
        <v>0</v>
      </c>
      <c r="D94" s="17">
        <v>0</v>
      </c>
      <c r="E94" s="17">
        <v>18</v>
      </c>
      <c r="F94" s="17">
        <v>30</v>
      </c>
      <c r="G94" s="81">
        <v>9</v>
      </c>
    </row>
    <row r="95" spans="1:7" x14ac:dyDescent="0.3">
      <c r="A95" s="169"/>
      <c r="B95" s="14" t="s">
        <v>72</v>
      </c>
      <c r="C95" s="17">
        <v>50</v>
      </c>
      <c r="D95" s="17">
        <v>35</v>
      </c>
      <c r="E95" s="17">
        <v>33</v>
      </c>
      <c r="F95" s="17">
        <v>40</v>
      </c>
      <c r="G95" s="93">
        <v>41</v>
      </c>
    </row>
    <row r="96" spans="1:7" x14ac:dyDescent="0.3">
      <c r="A96" s="169"/>
      <c r="B96" s="14" t="s">
        <v>73</v>
      </c>
      <c r="C96" s="17">
        <v>265</v>
      </c>
      <c r="D96" s="17">
        <v>157</v>
      </c>
      <c r="E96" s="17">
        <v>120</v>
      </c>
      <c r="F96" s="17">
        <v>120</v>
      </c>
      <c r="G96" s="17">
        <v>120</v>
      </c>
    </row>
    <row r="97" spans="1:7" x14ac:dyDescent="0.3">
      <c r="A97" s="169"/>
      <c r="B97" s="14" t="s">
        <v>44</v>
      </c>
      <c r="C97" s="17">
        <v>193</v>
      </c>
      <c r="D97" s="17">
        <v>79</v>
      </c>
      <c r="E97" s="17">
        <v>250</v>
      </c>
      <c r="F97" s="17">
        <v>250</v>
      </c>
      <c r="G97" s="17">
        <v>250</v>
      </c>
    </row>
    <row r="98" spans="1:7" x14ac:dyDescent="0.3">
      <c r="A98" s="169"/>
      <c r="B98" s="14" t="s">
        <v>45</v>
      </c>
      <c r="C98" s="17">
        <v>332</v>
      </c>
      <c r="D98" s="17">
        <v>202</v>
      </c>
      <c r="E98" s="17">
        <v>360</v>
      </c>
      <c r="F98" s="17">
        <v>360</v>
      </c>
      <c r="G98" s="17">
        <v>359</v>
      </c>
    </row>
    <row r="99" spans="1:7" x14ac:dyDescent="0.3">
      <c r="A99" s="169"/>
      <c r="B99" s="14" t="s">
        <v>48</v>
      </c>
      <c r="C99" s="17">
        <v>160</v>
      </c>
      <c r="D99" s="17">
        <v>155</v>
      </c>
      <c r="E99" s="17">
        <v>122</v>
      </c>
      <c r="F99" s="17">
        <v>106</v>
      </c>
      <c r="G99" s="17">
        <v>109</v>
      </c>
    </row>
    <row r="100" spans="1:7" x14ac:dyDescent="0.3">
      <c r="A100" s="169"/>
      <c r="B100" s="14" t="s">
        <v>74</v>
      </c>
      <c r="C100" s="17">
        <v>31</v>
      </c>
      <c r="D100" s="17">
        <v>20</v>
      </c>
      <c r="E100" s="17">
        <v>24</v>
      </c>
      <c r="F100" s="17">
        <v>17</v>
      </c>
      <c r="G100" s="17">
        <v>11</v>
      </c>
    </row>
    <row r="101" spans="1:7" x14ac:dyDescent="0.3">
      <c r="A101" s="169"/>
      <c r="B101" s="14" t="s">
        <v>75</v>
      </c>
      <c r="C101" s="17">
        <v>25</v>
      </c>
      <c r="D101" s="17">
        <v>11</v>
      </c>
      <c r="E101" s="17">
        <v>7</v>
      </c>
      <c r="F101" s="17">
        <v>6</v>
      </c>
      <c r="G101" s="17">
        <v>1</v>
      </c>
    </row>
    <row r="102" spans="1:7" x14ac:dyDescent="0.3">
      <c r="A102" s="169"/>
      <c r="B102" s="14" t="s">
        <v>49</v>
      </c>
      <c r="C102" s="17">
        <v>38</v>
      </c>
      <c r="D102" s="17">
        <v>19</v>
      </c>
      <c r="E102" s="17">
        <v>17</v>
      </c>
      <c r="F102" s="17">
        <v>12</v>
      </c>
      <c r="G102" s="17">
        <v>11</v>
      </c>
    </row>
    <row r="103" spans="1:7" x14ac:dyDescent="0.3">
      <c r="A103" s="169"/>
      <c r="B103" s="14" t="s">
        <v>76</v>
      </c>
      <c r="C103" s="17">
        <v>64</v>
      </c>
      <c r="D103" s="17">
        <v>50</v>
      </c>
      <c r="E103" s="17">
        <v>46</v>
      </c>
      <c r="F103" s="17">
        <v>36</v>
      </c>
      <c r="G103" s="17">
        <v>34</v>
      </c>
    </row>
    <row r="104" spans="1:7" x14ac:dyDescent="0.3">
      <c r="A104" s="169"/>
      <c r="B104" s="14" t="s">
        <v>77</v>
      </c>
      <c r="C104" s="17">
        <v>26</v>
      </c>
      <c r="D104" s="17">
        <v>21</v>
      </c>
      <c r="E104" s="17">
        <v>14</v>
      </c>
      <c r="F104" s="17">
        <v>16</v>
      </c>
      <c r="G104" s="17">
        <v>11</v>
      </c>
    </row>
    <row r="105" spans="1:7" x14ac:dyDescent="0.3">
      <c r="A105" s="169"/>
      <c r="B105" s="14" t="s">
        <v>50</v>
      </c>
      <c r="C105" s="17">
        <v>120</v>
      </c>
      <c r="D105" s="17">
        <v>121</v>
      </c>
      <c r="E105" s="17">
        <v>120</v>
      </c>
      <c r="F105" s="17">
        <v>132</v>
      </c>
      <c r="G105" s="17">
        <v>123</v>
      </c>
    </row>
    <row r="106" spans="1:7" x14ac:dyDescent="0.3">
      <c r="A106" s="169"/>
      <c r="B106" s="14" t="s">
        <v>78</v>
      </c>
      <c r="C106" s="17">
        <v>120</v>
      </c>
      <c r="D106" s="17">
        <v>120</v>
      </c>
      <c r="E106" s="17">
        <v>261</v>
      </c>
      <c r="F106" s="17">
        <v>245</v>
      </c>
      <c r="G106" s="17">
        <v>253</v>
      </c>
    </row>
    <row r="107" spans="1:7" x14ac:dyDescent="0.3">
      <c r="A107" s="169"/>
      <c r="B107" s="14" t="s">
        <v>79</v>
      </c>
      <c r="C107" s="17">
        <v>43</v>
      </c>
      <c r="D107" s="17">
        <v>39</v>
      </c>
      <c r="E107" s="17">
        <v>90</v>
      </c>
      <c r="F107" s="17">
        <v>81</v>
      </c>
      <c r="G107" s="17">
        <v>84</v>
      </c>
    </row>
    <row r="108" spans="1:7" x14ac:dyDescent="0.3">
      <c r="A108" s="169"/>
      <c r="B108" s="14" t="s">
        <v>80</v>
      </c>
      <c r="C108" s="17">
        <v>65</v>
      </c>
      <c r="D108" s="17">
        <v>35</v>
      </c>
      <c r="E108" s="17">
        <v>32</v>
      </c>
      <c r="F108" s="17">
        <v>24</v>
      </c>
      <c r="G108" s="17">
        <v>29</v>
      </c>
    </row>
    <row r="109" spans="1:7" x14ac:dyDescent="0.3">
      <c r="A109" s="169"/>
      <c r="B109" s="14" t="s">
        <v>81</v>
      </c>
      <c r="C109" s="17">
        <v>9</v>
      </c>
      <c r="D109" s="17">
        <v>15</v>
      </c>
      <c r="E109" s="17">
        <v>26</v>
      </c>
      <c r="F109" s="17">
        <v>15</v>
      </c>
      <c r="G109" s="17">
        <v>30</v>
      </c>
    </row>
    <row r="110" spans="1:7" x14ac:dyDescent="0.3">
      <c r="A110" s="169"/>
      <c r="B110" s="14" t="s">
        <v>82</v>
      </c>
      <c r="C110" s="25">
        <v>29</v>
      </c>
      <c r="D110" s="17">
        <v>36</v>
      </c>
      <c r="E110" s="17">
        <v>39</v>
      </c>
      <c r="F110" s="17">
        <v>35</v>
      </c>
      <c r="G110" s="17">
        <v>32</v>
      </c>
    </row>
    <row r="111" spans="1:7" x14ac:dyDescent="0.3">
      <c r="A111" s="169"/>
      <c r="B111" s="14" t="s">
        <v>83</v>
      </c>
      <c r="C111" s="25"/>
      <c r="D111" s="17"/>
      <c r="E111" s="17"/>
      <c r="F111" s="17"/>
      <c r="G111" s="17">
        <v>18</v>
      </c>
    </row>
    <row r="112" spans="1:7" x14ac:dyDescent="0.3">
      <c r="A112" s="169"/>
      <c r="B112" s="14" t="s">
        <v>84</v>
      </c>
      <c r="C112" s="25">
        <v>36</v>
      </c>
      <c r="D112" s="17">
        <v>35</v>
      </c>
      <c r="E112" s="17">
        <v>37</v>
      </c>
      <c r="F112" s="17">
        <v>35</v>
      </c>
      <c r="G112" s="17">
        <v>38</v>
      </c>
    </row>
    <row r="113" spans="1:7" x14ac:dyDescent="0.3">
      <c r="A113" s="169"/>
      <c r="B113" s="14" t="s">
        <v>85</v>
      </c>
      <c r="C113" s="17">
        <v>93</v>
      </c>
      <c r="D113" s="17">
        <v>112</v>
      </c>
      <c r="E113" s="17">
        <v>90</v>
      </c>
      <c r="F113" s="17">
        <v>100</v>
      </c>
      <c r="G113" s="17">
        <v>104</v>
      </c>
    </row>
    <row r="114" spans="1:7" x14ac:dyDescent="0.3">
      <c r="A114" s="169"/>
      <c r="B114" s="14" t="s">
        <v>86</v>
      </c>
      <c r="C114" s="17">
        <v>84</v>
      </c>
      <c r="D114" s="17">
        <v>27</v>
      </c>
      <c r="E114" s="17">
        <v>100</v>
      </c>
      <c r="F114" s="17">
        <v>169</v>
      </c>
      <c r="G114" s="17">
        <v>112</v>
      </c>
    </row>
    <row r="115" spans="1:7" x14ac:dyDescent="0.3">
      <c r="A115" s="169"/>
      <c r="B115" s="14" t="s">
        <v>87</v>
      </c>
      <c r="C115" s="17">
        <v>32</v>
      </c>
      <c r="D115" s="17">
        <v>15</v>
      </c>
      <c r="E115" s="17">
        <v>21</v>
      </c>
      <c r="F115" s="17">
        <v>36</v>
      </c>
      <c r="G115" s="17">
        <v>40</v>
      </c>
    </row>
    <row r="116" spans="1:7" x14ac:dyDescent="0.3">
      <c r="A116" s="169"/>
      <c r="B116" s="14" t="s">
        <v>88</v>
      </c>
      <c r="C116" s="17">
        <v>75</v>
      </c>
      <c r="D116" s="17">
        <v>61</v>
      </c>
      <c r="E116" s="17">
        <v>79</v>
      </c>
      <c r="F116" s="17">
        <v>68</v>
      </c>
      <c r="G116" s="17">
        <v>90</v>
      </c>
    </row>
    <row r="117" spans="1:7" x14ac:dyDescent="0.3">
      <c r="A117" s="169"/>
      <c r="B117" s="14" t="s">
        <v>89</v>
      </c>
      <c r="C117" s="17">
        <v>91</v>
      </c>
      <c r="D117" s="17">
        <v>77</v>
      </c>
      <c r="E117" s="17">
        <v>86</v>
      </c>
      <c r="F117" s="17">
        <v>76</v>
      </c>
      <c r="G117" s="17">
        <v>90</v>
      </c>
    </row>
    <row r="118" spans="1:7" x14ac:dyDescent="0.3">
      <c r="A118" s="169"/>
      <c r="B118" s="14" t="s">
        <v>90</v>
      </c>
      <c r="C118" s="17">
        <v>16</v>
      </c>
      <c r="D118" s="17">
        <v>0</v>
      </c>
      <c r="E118" s="17">
        <v>3</v>
      </c>
      <c r="F118" s="17">
        <v>6</v>
      </c>
      <c r="G118" s="17">
        <v>19</v>
      </c>
    </row>
    <row r="119" spans="1:7" x14ac:dyDescent="0.3">
      <c r="A119" s="163"/>
      <c r="B119" s="14" t="s">
        <v>91</v>
      </c>
      <c r="C119" s="17">
        <v>6</v>
      </c>
      <c r="D119" s="17">
        <v>1</v>
      </c>
      <c r="E119" s="17">
        <v>3</v>
      </c>
      <c r="F119" s="17">
        <v>13</v>
      </c>
      <c r="G119" s="17">
        <v>5</v>
      </c>
    </row>
    <row r="120" spans="1:7" x14ac:dyDescent="0.3">
      <c r="A120" s="162" t="s">
        <v>66</v>
      </c>
      <c r="B120" s="14" t="s">
        <v>92</v>
      </c>
      <c r="C120" s="17">
        <v>40</v>
      </c>
      <c r="D120" s="17">
        <v>21</v>
      </c>
      <c r="E120" s="17">
        <v>35</v>
      </c>
      <c r="F120" s="17">
        <v>33</v>
      </c>
      <c r="G120" s="17">
        <v>23</v>
      </c>
    </row>
    <row r="121" spans="1:7" x14ac:dyDescent="0.3">
      <c r="A121" s="169"/>
      <c r="B121" s="14" t="s">
        <v>93</v>
      </c>
      <c r="C121" s="17">
        <v>4</v>
      </c>
      <c r="D121" s="17">
        <v>4</v>
      </c>
      <c r="E121" s="17">
        <v>2</v>
      </c>
      <c r="F121" s="17">
        <v>0</v>
      </c>
      <c r="G121" s="17">
        <v>8</v>
      </c>
    </row>
    <row r="122" spans="1:7" x14ac:dyDescent="0.3">
      <c r="A122" s="169"/>
      <c r="B122" s="14" t="s">
        <v>94</v>
      </c>
      <c r="C122" s="17">
        <v>27</v>
      </c>
      <c r="D122" s="17">
        <v>14</v>
      </c>
      <c r="E122" s="17">
        <v>17</v>
      </c>
      <c r="F122" s="17">
        <v>34</v>
      </c>
      <c r="G122" s="17">
        <v>30</v>
      </c>
    </row>
    <row r="123" spans="1:7" x14ac:dyDescent="0.3">
      <c r="A123" s="169"/>
      <c r="B123" s="14" t="s">
        <v>95</v>
      </c>
      <c r="C123" s="17">
        <v>9</v>
      </c>
      <c r="D123" s="17">
        <v>3</v>
      </c>
      <c r="E123" s="17">
        <v>3</v>
      </c>
      <c r="F123" s="17">
        <v>4</v>
      </c>
      <c r="G123" s="17">
        <v>18</v>
      </c>
    </row>
    <row r="124" spans="1:7" x14ac:dyDescent="0.3">
      <c r="A124" s="169"/>
      <c r="B124" s="14" t="s">
        <v>96</v>
      </c>
      <c r="C124" s="17">
        <v>35</v>
      </c>
      <c r="D124" s="17">
        <v>18</v>
      </c>
      <c r="E124" s="17">
        <v>23</v>
      </c>
      <c r="F124" s="17">
        <v>26</v>
      </c>
      <c r="G124" s="17">
        <v>30</v>
      </c>
    </row>
    <row r="125" spans="1:7" x14ac:dyDescent="0.3">
      <c r="A125" s="169"/>
      <c r="B125" s="14" t="s">
        <v>97</v>
      </c>
      <c r="C125" s="17">
        <v>40</v>
      </c>
      <c r="D125" s="17">
        <v>17</v>
      </c>
      <c r="E125" s="17">
        <v>26</v>
      </c>
      <c r="F125" s="17">
        <v>18</v>
      </c>
      <c r="G125" s="17">
        <v>30</v>
      </c>
    </row>
    <row r="126" spans="1:7" x14ac:dyDescent="0.3">
      <c r="A126" s="169"/>
      <c r="B126" s="14" t="s">
        <v>98</v>
      </c>
      <c r="C126" s="17">
        <v>21</v>
      </c>
      <c r="D126" s="17">
        <v>23</v>
      </c>
      <c r="E126" s="17">
        <v>19</v>
      </c>
      <c r="F126" s="17">
        <v>28</v>
      </c>
      <c r="G126" s="17">
        <v>25</v>
      </c>
    </row>
    <row r="127" spans="1:7" ht="25.5" customHeight="1" x14ac:dyDescent="0.3">
      <c r="A127" s="169"/>
      <c r="B127" s="23" t="s">
        <v>99</v>
      </c>
      <c r="C127" s="25">
        <v>17</v>
      </c>
      <c r="D127" s="17">
        <v>22</v>
      </c>
      <c r="E127" s="17">
        <v>54</v>
      </c>
      <c r="F127" s="17">
        <v>61</v>
      </c>
      <c r="G127" s="17">
        <v>70</v>
      </c>
    </row>
    <row r="128" spans="1:7" ht="27" customHeight="1" x14ac:dyDescent="0.3">
      <c r="A128" s="169"/>
      <c r="B128" s="23" t="s">
        <v>100</v>
      </c>
      <c r="C128" s="25">
        <v>34</v>
      </c>
      <c r="D128" s="17">
        <v>33</v>
      </c>
      <c r="E128" s="17">
        <v>41</v>
      </c>
      <c r="F128" s="17">
        <v>92</v>
      </c>
      <c r="G128" s="17">
        <v>88</v>
      </c>
    </row>
    <row r="129" spans="1:8" x14ac:dyDescent="0.3">
      <c r="A129" s="169"/>
      <c r="B129" s="14" t="s">
        <v>101</v>
      </c>
      <c r="C129" s="17">
        <v>35</v>
      </c>
      <c r="D129" s="17">
        <v>29</v>
      </c>
      <c r="E129" s="17">
        <v>26</v>
      </c>
      <c r="F129" s="17">
        <v>47</v>
      </c>
      <c r="G129" s="17">
        <v>42</v>
      </c>
    </row>
    <row r="130" spans="1:8" x14ac:dyDescent="0.3">
      <c r="A130" s="169"/>
      <c r="B130" s="14" t="s">
        <v>102</v>
      </c>
      <c r="C130" s="17">
        <v>25</v>
      </c>
      <c r="D130" s="17">
        <v>25</v>
      </c>
      <c r="E130" s="17">
        <v>30</v>
      </c>
      <c r="F130" s="17">
        <v>29</v>
      </c>
      <c r="G130" s="17">
        <v>28</v>
      </c>
    </row>
    <row r="131" spans="1:8" x14ac:dyDescent="0.3">
      <c r="A131" s="169"/>
      <c r="B131" s="14" t="s">
        <v>103</v>
      </c>
      <c r="C131" s="17">
        <v>16</v>
      </c>
      <c r="D131" s="17">
        <v>15</v>
      </c>
      <c r="E131" s="17">
        <v>17</v>
      </c>
      <c r="F131" s="17">
        <v>4</v>
      </c>
      <c r="G131" s="17">
        <v>10</v>
      </c>
    </row>
    <row r="132" spans="1:8" x14ac:dyDescent="0.3">
      <c r="A132" s="169"/>
      <c r="B132" s="14" t="s">
        <v>104</v>
      </c>
      <c r="C132" s="17">
        <v>41</v>
      </c>
      <c r="D132" s="17">
        <v>42</v>
      </c>
      <c r="E132" s="17">
        <v>44</v>
      </c>
      <c r="F132" s="17">
        <v>50</v>
      </c>
      <c r="G132" s="17">
        <v>49</v>
      </c>
    </row>
    <row r="133" spans="1:8" ht="23.25" customHeight="1" x14ac:dyDescent="0.3">
      <c r="A133" s="169"/>
      <c r="B133" s="23" t="s">
        <v>105</v>
      </c>
      <c r="C133" s="17">
        <v>115</v>
      </c>
      <c r="D133" s="17">
        <v>102</v>
      </c>
      <c r="E133" s="17">
        <v>98</v>
      </c>
      <c r="F133" s="17">
        <v>136</v>
      </c>
      <c r="G133" s="17">
        <v>175</v>
      </c>
    </row>
    <row r="134" spans="1:8" ht="30" customHeight="1" x14ac:dyDescent="0.3">
      <c r="A134" s="169"/>
      <c r="B134" s="23" t="s">
        <v>106</v>
      </c>
      <c r="C134" s="17">
        <v>29</v>
      </c>
      <c r="D134" s="17">
        <v>29</v>
      </c>
      <c r="E134" s="17">
        <v>37</v>
      </c>
      <c r="F134" s="17">
        <v>105</v>
      </c>
      <c r="G134" s="17">
        <v>101</v>
      </c>
    </row>
    <row r="135" spans="1:8" x14ac:dyDescent="0.3">
      <c r="A135" s="169"/>
      <c r="B135" s="14" t="s">
        <v>107</v>
      </c>
      <c r="C135" s="17">
        <v>18</v>
      </c>
      <c r="D135" s="17">
        <v>19</v>
      </c>
      <c r="E135" s="17">
        <v>18</v>
      </c>
      <c r="F135" s="17">
        <v>22</v>
      </c>
      <c r="G135" s="17">
        <v>26</v>
      </c>
    </row>
    <row r="136" spans="1:8" x14ac:dyDescent="0.3">
      <c r="A136" s="169"/>
      <c r="B136" s="14" t="s">
        <v>108</v>
      </c>
      <c r="C136" s="17">
        <v>24</v>
      </c>
      <c r="D136" s="17">
        <v>30</v>
      </c>
      <c r="E136" s="17">
        <v>33</v>
      </c>
      <c r="F136" s="17">
        <v>34</v>
      </c>
      <c r="G136" s="17">
        <v>30</v>
      </c>
    </row>
    <row r="137" spans="1:8" x14ac:dyDescent="0.3">
      <c r="A137" s="169"/>
      <c r="B137" s="14" t="s">
        <v>109</v>
      </c>
      <c r="C137" s="17">
        <v>57</v>
      </c>
      <c r="D137" s="17">
        <v>52</v>
      </c>
      <c r="E137" s="17">
        <v>52</v>
      </c>
      <c r="F137" s="17">
        <v>55</v>
      </c>
      <c r="G137" s="17">
        <v>62</v>
      </c>
    </row>
    <row r="138" spans="1:8" x14ac:dyDescent="0.3">
      <c r="A138" s="169"/>
      <c r="B138" s="14" t="s">
        <v>110</v>
      </c>
      <c r="C138" s="17">
        <v>38</v>
      </c>
      <c r="D138" s="17">
        <v>31</v>
      </c>
      <c r="E138" s="17">
        <v>27</v>
      </c>
      <c r="F138" s="17">
        <v>31</v>
      </c>
      <c r="G138" s="17">
        <v>39</v>
      </c>
    </row>
    <row r="139" spans="1:8" x14ac:dyDescent="0.3">
      <c r="A139" s="169"/>
      <c r="B139" s="14" t="s">
        <v>52</v>
      </c>
      <c r="C139" s="17">
        <v>49</v>
      </c>
      <c r="D139" s="17">
        <v>84</v>
      </c>
      <c r="E139" s="17">
        <v>51</v>
      </c>
      <c r="F139" s="17">
        <v>101</v>
      </c>
      <c r="G139" s="17">
        <v>97</v>
      </c>
      <c r="H139" s="24"/>
    </row>
    <row r="140" spans="1:8" x14ac:dyDescent="0.3">
      <c r="A140" s="169"/>
      <c r="B140" s="14" t="s">
        <v>111</v>
      </c>
      <c r="C140" s="17">
        <v>39</v>
      </c>
      <c r="D140" s="17">
        <v>47</v>
      </c>
      <c r="E140" s="17">
        <v>38</v>
      </c>
      <c r="F140" s="17">
        <v>39</v>
      </c>
      <c r="G140" s="17">
        <v>37</v>
      </c>
    </row>
    <row r="141" spans="1:8" x14ac:dyDescent="0.3">
      <c r="A141" s="169"/>
      <c r="B141" s="14" t="s">
        <v>112</v>
      </c>
      <c r="C141" s="17">
        <v>40</v>
      </c>
      <c r="D141" s="17">
        <v>41</v>
      </c>
      <c r="E141" s="17">
        <v>43</v>
      </c>
      <c r="F141" s="17">
        <v>49</v>
      </c>
      <c r="G141" s="17">
        <v>35</v>
      </c>
    </row>
    <row r="142" spans="1:8" x14ac:dyDescent="0.3">
      <c r="A142" s="169"/>
      <c r="B142" s="14" t="s">
        <v>113</v>
      </c>
      <c r="C142" s="17">
        <v>40</v>
      </c>
      <c r="D142" s="17">
        <v>40</v>
      </c>
      <c r="E142" s="17">
        <v>42</v>
      </c>
      <c r="F142" s="17">
        <v>47</v>
      </c>
      <c r="G142" s="17">
        <v>121</v>
      </c>
    </row>
    <row r="143" spans="1:8" x14ac:dyDescent="0.3">
      <c r="A143" s="169"/>
      <c r="B143" s="14" t="s">
        <v>114</v>
      </c>
      <c r="C143" s="17">
        <v>30</v>
      </c>
      <c r="D143" s="17">
        <v>30</v>
      </c>
      <c r="E143" s="17">
        <v>32</v>
      </c>
      <c r="F143" s="17">
        <v>38</v>
      </c>
      <c r="G143" s="17">
        <v>66</v>
      </c>
    </row>
    <row r="144" spans="1:8" x14ac:dyDescent="0.3">
      <c r="A144" s="169"/>
      <c r="B144" s="14" t="s">
        <v>115</v>
      </c>
      <c r="C144" s="17">
        <v>30</v>
      </c>
      <c r="D144" s="17">
        <v>15</v>
      </c>
      <c r="E144" s="17">
        <v>25</v>
      </c>
      <c r="F144" s="17">
        <v>40</v>
      </c>
      <c r="G144" s="17">
        <v>24</v>
      </c>
    </row>
    <row r="145" spans="1:7" x14ac:dyDescent="0.3">
      <c r="A145" s="169"/>
      <c r="B145" s="14" t="s">
        <v>58</v>
      </c>
      <c r="C145" s="17">
        <v>23</v>
      </c>
      <c r="D145" s="17">
        <v>5</v>
      </c>
      <c r="E145" s="17">
        <v>16</v>
      </c>
      <c r="F145" s="17">
        <v>28</v>
      </c>
      <c r="G145" s="17">
        <v>17</v>
      </c>
    </row>
    <row r="146" spans="1:7" x14ac:dyDescent="0.3">
      <c r="A146" s="169"/>
      <c r="B146" s="14" t="s">
        <v>116</v>
      </c>
      <c r="C146" s="17">
        <v>40</v>
      </c>
      <c r="D146" s="17">
        <v>30</v>
      </c>
      <c r="E146" s="17">
        <v>48</v>
      </c>
      <c r="F146" s="17">
        <v>14</v>
      </c>
      <c r="G146" s="17">
        <v>12</v>
      </c>
    </row>
    <row r="147" spans="1:7" x14ac:dyDescent="0.3">
      <c r="A147" s="169"/>
      <c r="B147" s="14" t="s">
        <v>117</v>
      </c>
      <c r="C147" s="17">
        <v>30</v>
      </c>
      <c r="D147" s="17">
        <v>15</v>
      </c>
      <c r="E147" s="17">
        <v>31</v>
      </c>
      <c r="F147" s="17">
        <v>32</v>
      </c>
      <c r="G147" s="17">
        <v>14</v>
      </c>
    </row>
    <row r="148" spans="1:7" x14ac:dyDescent="0.3">
      <c r="A148" s="169"/>
      <c r="B148" s="14" t="s">
        <v>40</v>
      </c>
      <c r="C148" s="17">
        <v>81</v>
      </c>
      <c r="D148" s="17">
        <v>95</v>
      </c>
      <c r="E148" s="17">
        <v>81</v>
      </c>
      <c r="F148" s="17">
        <v>100</v>
      </c>
      <c r="G148" s="17">
        <v>77</v>
      </c>
    </row>
    <row r="149" spans="1:7" x14ac:dyDescent="0.3">
      <c r="A149" s="169"/>
      <c r="B149" s="14" t="s">
        <v>118</v>
      </c>
      <c r="C149" s="95">
        <v>15</v>
      </c>
      <c r="D149" s="17">
        <v>17</v>
      </c>
      <c r="E149" s="17">
        <v>11</v>
      </c>
      <c r="F149" s="17">
        <v>18</v>
      </c>
      <c r="G149" s="17">
        <v>19</v>
      </c>
    </row>
    <row r="150" spans="1:7" x14ac:dyDescent="0.3">
      <c r="A150" s="169"/>
      <c r="B150" s="14" t="s">
        <v>119</v>
      </c>
      <c r="C150" s="95">
        <v>30</v>
      </c>
      <c r="D150" s="17">
        <v>31</v>
      </c>
      <c r="E150" s="17">
        <v>35</v>
      </c>
      <c r="F150" s="17">
        <v>52</v>
      </c>
      <c r="G150" s="17">
        <v>34</v>
      </c>
    </row>
    <row r="151" spans="1:7" x14ac:dyDescent="0.3">
      <c r="A151" s="169"/>
      <c r="B151" s="14" t="s">
        <v>120</v>
      </c>
      <c r="C151" s="95">
        <v>0</v>
      </c>
      <c r="D151" s="17">
        <v>3</v>
      </c>
      <c r="E151" s="17">
        <v>2</v>
      </c>
      <c r="F151" s="17">
        <v>1</v>
      </c>
      <c r="G151" s="17">
        <v>5</v>
      </c>
    </row>
    <row r="152" spans="1:7" x14ac:dyDescent="0.3">
      <c r="A152" s="169"/>
      <c r="B152" s="14" t="s">
        <v>121</v>
      </c>
      <c r="C152" s="17">
        <v>3</v>
      </c>
      <c r="D152" s="17">
        <v>4</v>
      </c>
      <c r="E152" s="17">
        <v>8</v>
      </c>
      <c r="F152" s="17">
        <v>2</v>
      </c>
      <c r="G152" s="17">
        <v>12</v>
      </c>
    </row>
    <row r="153" spans="1:7" x14ac:dyDescent="0.3">
      <c r="A153" s="163"/>
      <c r="B153" s="14" t="s">
        <v>122</v>
      </c>
      <c r="C153" s="17">
        <v>19</v>
      </c>
      <c r="D153" s="17">
        <v>23</v>
      </c>
      <c r="E153" s="17">
        <v>20</v>
      </c>
      <c r="F153" s="17">
        <v>28</v>
      </c>
      <c r="G153" s="17">
        <v>24</v>
      </c>
    </row>
    <row r="154" spans="1:7" x14ac:dyDescent="0.3">
      <c r="A154" s="15" t="s">
        <v>38</v>
      </c>
      <c r="B154" s="15"/>
      <c r="C154" s="84">
        <f>SUM(C90:C153)</f>
        <v>3487</v>
      </c>
      <c r="D154" s="84">
        <f>SUM(D90:D153)</f>
        <v>2817</v>
      </c>
      <c r="E154" s="84">
        <f>SUM(E90:E153)</f>
        <v>3422</v>
      </c>
      <c r="F154" s="84">
        <f>SUM(F90:F153)</f>
        <v>3768</v>
      </c>
      <c r="G154" s="84">
        <f>SUM(G90:G153)</f>
        <v>3789</v>
      </c>
    </row>
    <row r="155" spans="1:7" x14ac:dyDescent="0.3">
      <c r="A155" s="170" t="s">
        <v>123</v>
      </c>
      <c r="B155" s="14" t="s">
        <v>22</v>
      </c>
      <c r="C155" s="17">
        <v>43</v>
      </c>
      <c r="D155" s="17">
        <v>33</v>
      </c>
      <c r="E155" s="17">
        <v>35</v>
      </c>
      <c r="F155" s="17">
        <v>27</v>
      </c>
      <c r="G155" s="81">
        <v>23</v>
      </c>
    </row>
    <row r="156" spans="1:7" x14ac:dyDescent="0.3">
      <c r="A156" s="170"/>
      <c r="B156" s="14" t="s">
        <v>45</v>
      </c>
      <c r="C156" s="83">
        <v>38</v>
      </c>
      <c r="D156" s="83">
        <v>27</v>
      </c>
      <c r="E156" s="83">
        <v>27</v>
      </c>
      <c r="F156" s="83">
        <v>45</v>
      </c>
      <c r="G156" s="93">
        <v>32</v>
      </c>
    </row>
    <row r="157" spans="1:7" x14ac:dyDescent="0.3">
      <c r="A157" s="170"/>
      <c r="B157" s="14" t="s">
        <v>32</v>
      </c>
      <c r="C157" s="17">
        <v>53</v>
      </c>
      <c r="D157" s="17">
        <v>51</v>
      </c>
      <c r="E157" s="17">
        <v>53</v>
      </c>
      <c r="F157" s="17">
        <v>57</v>
      </c>
      <c r="G157" s="93">
        <v>52</v>
      </c>
    </row>
    <row r="158" spans="1:7" x14ac:dyDescent="0.3">
      <c r="A158" s="170"/>
      <c r="B158" s="14" t="s">
        <v>30</v>
      </c>
      <c r="C158" s="17">
        <v>47</v>
      </c>
      <c r="D158" s="17">
        <v>55</v>
      </c>
      <c r="E158" s="17">
        <v>56</v>
      </c>
      <c r="F158" s="17">
        <v>24</v>
      </c>
      <c r="G158" s="93">
        <v>16</v>
      </c>
    </row>
    <row r="159" spans="1:7" x14ac:dyDescent="0.3">
      <c r="A159" s="170"/>
      <c r="B159" s="14" t="s">
        <v>48</v>
      </c>
      <c r="C159" s="17">
        <v>21</v>
      </c>
      <c r="D159" s="17">
        <v>21</v>
      </c>
      <c r="E159" s="17">
        <v>25</v>
      </c>
      <c r="F159" s="17">
        <v>32</v>
      </c>
      <c r="G159" s="93">
        <v>80</v>
      </c>
    </row>
    <row r="160" spans="1:7" x14ac:dyDescent="0.3">
      <c r="A160" s="170"/>
      <c r="B160" s="14" t="s">
        <v>49</v>
      </c>
      <c r="C160" s="17">
        <v>15</v>
      </c>
      <c r="D160" s="17">
        <v>15</v>
      </c>
      <c r="E160" s="17">
        <v>24</v>
      </c>
      <c r="F160" s="17">
        <v>26</v>
      </c>
      <c r="G160" s="93">
        <v>29</v>
      </c>
    </row>
    <row r="161" spans="1:7" x14ac:dyDescent="0.3">
      <c r="A161" s="15" t="s">
        <v>38</v>
      </c>
      <c r="B161" s="15"/>
      <c r="C161" s="84">
        <f>SUM(C155:C160)</f>
        <v>217</v>
      </c>
      <c r="D161" s="84">
        <f>SUM(D155:D160)</f>
        <v>202</v>
      </c>
      <c r="E161" s="84">
        <f>SUM(E155:E160)</f>
        <v>220</v>
      </c>
      <c r="F161" s="84">
        <f>SUM(F155:F160)</f>
        <v>211</v>
      </c>
      <c r="G161" s="84">
        <f>SUM(G155:G160)</f>
        <v>232</v>
      </c>
    </row>
    <row r="162" spans="1:7" x14ac:dyDescent="0.3">
      <c r="A162" s="171" t="s">
        <v>124</v>
      </c>
      <c r="B162" s="14" t="s">
        <v>48</v>
      </c>
      <c r="C162" s="25">
        <v>40</v>
      </c>
      <c r="D162" s="17">
        <v>22</v>
      </c>
      <c r="E162" s="17">
        <v>13</v>
      </c>
      <c r="F162" s="17">
        <v>42</v>
      </c>
      <c r="G162" s="93">
        <v>38</v>
      </c>
    </row>
    <row r="163" spans="1:7" x14ac:dyDescent="0.3">
      <c r="A163" s="171"/>
      <c r="B163" s="14" t="s">
        <v>49</v>
      </c>
      <c r="C163" s="17">
        <v>11</v>
      </c>
      <c r="D163" s="17">
        <v>22</v>
      </c>
      <c r="E163" s="17">
        <v>20</v>
      </c>
      <c r="F163" s="17">
        <v>20</v>
      </c>
      <c r="G163" s="93">
        <v>14</v>
      </c>
    </row>
    <row r="164" spans="1:7" x14ac:dyDescent="0.3">
      <c r="A164" s="15" t="s">
        <v>38</v>
      </c>
      <c r="B164" s="15"/>
      <c r="C164" s="84">
        <f>SUM(C162:C163)</f>
        <v>51</v>
      </c>
      <c r="D164" s="84">
        <f>SUM(D162:D163)</f>
        <v>44</v>
      </c>
      <c r="E164" s="84">
        <f>SUM(E162:E163)</f>
        <v>33</v>
      </c>
      <c r="F164" s="84">
        <f>SUM(F162:F163)</f>
        <v>62</v>
      </c>
      <c r="G164" s="84">
        <f>SUM(G162:G163)</f>
        <v>52</v>
      </c>
    </row>
    <row r="165" spans="1:7" x14ac:dyDescent="0.3">
      <c r="A165" s="26" t="s">
        <v>125</v>
      </c>
      <c r="B165" s="14" t="s">
        <v>69</v>
      </c>
      <c r="C165" s="17">
        <v>42</v>
      </c>
      <c r="D165" s="17">
        <v>41</v>
      </c>
      <c r="E165" s="17">
        <v>41</v>
      </c>
      <c r="F165" s="17">
        <v>42</v>
      </c>
      <c r="G165" s="81">
        <v>43</v>
      </c>
    </row>
    <row r="166" spans="1:7" x14ac:dyDescent="0.3">
      <c r="A166" s="15" t="s">
        <v>38</v>
      </c>
      <c r="B166" s="15"/>
      <c r="C166" s="84">
        <f>SUM(C165)</f>
        <v>42</v>
      </c>
      <c r="D166" s="84">
        <f>SUM(D165)</f>
        <v>41</v>
      </c>
      <c r="E166" s="84">
        <f>SUM(E165)</f>
        <v>41</v>
      </c>
      <c r="F166" s="84">
        <f>SUM(F165)</f>
        <v>42</v>
      </c>
      <c r="G166" s="84">
        <f>SUM(G165)</f>
        <v>43</v>
      </c>
    </row>
    <row r="167" spans="1:7" x14ac:dyDescent="0.3">
      <c r="A167" s="172" t="s">
        <v>126</v>
      </c>
      <c r="B167" s="14" t="s">
        <v>44</v>
      </c>
      <c r="C167" s="27">
        <v>0</v>
      </c>
      <c r="D167" s="27">
        <v>106</v>
      </c>
      <c r="E167" s="27">
        <v>128</v>
      </c>
      <c r="F167" s="27">
        <v>111</v>
      </c>
      <c r="G167" s="86">
        <v>101</v>
      </c>
    </row>
    <row r="168" spans="1:7" x14ac:dyDescent="0.3">
      <c r="A168" s="172"/>
      <c r="B168" s="14" t="s">
        <v>45</v>
      </c>
      <c r="C168" s="28">
        <v>202</v>
      </c>
      <c r="D168" s="28">
        <v>70</v>
      </c>
      <c r="E168" s="28">
        <v>64</v>
      </c>
      <c r="F168" s="28">
        <v>64</v>
      </c>
      <c r="G168" s="86">
        <v>59</v>
      </c>
    </row>
    <row r="169" spans="1:7" x14ac:dyDescent="0.3">
      <c r="A169" s="15" t="s">
        <v>38</v>
      </c>
      <c r="B169" s="15"/>
      <c r="C169" s="84">
        <f>SUM(C167:C168)</f>
        <v>202</v>
      </c>
      <c r="D169" s="84">
        <f>SUM(D167:D168)</f>
        <v>176</v>
      </c>
      <c r="E169" s="84">
        <f>SUM(E167:E168)</f>
        <v>192</v>
      </c>
      <c r="F169" s="84">
        <f>SUM(F167:F168)</f>
        <v>175</v>
      </c>
      <c r="G169" s="84">
        <f>SUM(G167:G168)</f>
        <v>160</v>
      </c>
    </row>
    <row r="170" spans="1:7" x14ac:dyDescent="0.3">
      <c r="A170" s="171" t="s">
        <v>127</v>
      </c>
      <c r="B170" s="14" t="s">
        <v>32</v>
      </c>
      <c r="C170" s="17">
        <v>23</v>
      </c>
      <c r="D170" s="17">
        <v>33</v>
      </c>
      <c r="E170" s="17">
        <v>26</v>
      </c>
      <c r="F170" s="17">
        <v>19</v>
      </c>
      <c r="G170" s="81">
        <v>9</v>
      </c>
    </row>
    <row r="171" spans="1:7" x14ac:dyDescent="0.3">
      <c r="A171" s="171"/>
      <c r="B171" s="14" t="s">
        <v>128</v>
      </c>
      <c r="C171" s="17">
        <v>10</v>
      </c>
      <c r="D171" s="17">
        <v>5</v>
      </c>
      <c r="E171" s="17">
        <v>24</v>
      </c>
      <c r="F171" s="17">
        <v>26</v>
      </c>
      <c r="G171" s="81">
        <v>21</v>
      </c>
    </row>
    <row r="172" spans="1:7" ht="15" customHeight="1" x14ac:dyDescent="0.3">
      <c r="A172" s="171"/>
      <c r="B172" s="14" t="s">
        <v>129</v>
      </c>
      <c r="C172" s="25">
        <v>0</v>
      </c>
      <c r="D172" s="17">
        <v>2</v>
      </c>
      <c r="E172" s="17">
        <v>4</v>
      </c>
      <c r="F172" s="17">
        <v>6</v>
      </c>
      <c r="G172" s="81">
        <v>6</v>
      </c>
    </row>
    <row r="173" spans="1:7" x14ac:dyDescent="0.3">
      <c r="A173" s="171"/>
      <c r="B173" s="14" t="s">
        <v>130</v>
      </c>
      <c r="C173" s="25">
        <v>16</v>
      </c>
      <c r="D173" s="17">
        <v>8</v>
      </c>
      <c r="E173" s="17">
        <v>16</v>
      </c>
      <c r="F173" s="17">
        <v>20</v>
      </c>
      <c r="G173" s="93">
        <v>21</v>
      </c>
    </row>
    <row r="174" spans="1:7" x14ac:dyDescent="0.3">
      <c r="A174" s="171"/>
      <c r="B174" s="14" t="s">
        <v>44</v>
      </c>
      <c r="C174" s="27">
        <v>0</v>
      </c>
      <c r="D174" s="27">
        <v>25</v>
      </c>
      <c r="E174" s="27">
        <v>14</v>
      </c>
      <c r="F174" s="27">
        <v>21</v>
      </c>
      <c r="G174" s="86">
        <v>12</v>
      </c>
    </row>
    <row r="175" spans="1:7" x14ac:dyDescent="0.3">
      <c r="A175" s="171"/>
      <c r="B175" s="14" t="s">
        <v>45</v>
      </c>
      <c r="C175" s="28">
        <v>93</v>
      </c>
      <c r="D175" s="28">
        <v>39</v>
      </c>
      <c r="E175" s="28">
        <v>31</v>
      </c>
      <c r="F175" s="28">
        <v>26</v>
      </c>
      <c r="G175" s="86">
        <v>33</v>
      </c>
    </row>
    <row r="176" spans="1:7" x14ac:dyDescent="0.3">
      <c r="A176" s="15" t="s">
        <v>38</v>
      </c>
      <c r="B176" s="15"/>
      <c r="C176" s="84">
        <f>SUM(C170:C175)</f>
        <v>142</v>
      </c>
      <c r="D176" s="84">
        <f>SUM(D170:D175)</f>
        <v>112</v>
      </c>
      <c r="E176" s="84">
        <f>SUM(E170:E175)</f>
        <v>115</v>
      </c>
      <c r="F176" s="84">
        <f>SUM(F170:F175)</f>
        <v>118</v>
      </c>
      <c r="G176" s="84">
        <f>SUM(G170:G175)</f>
        <v>102</v>
      </c>
    </row>
    <row r="177" spans="1:8" ht="21" customHeight="1" x14ac:dyDescent="0.3">
      <c r="A177" s="173" t="s">
        <v>166</v>
      </c>
      <c r="B177" s="174"/>
      <c r="C177" s="96">
        <f>+C25+C28+C30+C37+C43+C47+C51+C57+C60+C62+C64+C69+C73+C76+C84+C89+C154+C161+C164+C166+C169+C176</f>
        <v>7475</v>
      </c>
      <c r="D177" s="96">
        <f>+D25+D28+D30+D37+D43+D47+D51+D57+D60+D62+D64+D69+D73+D76+D84+D89+D154+D161+D164+D166+D169+D176</f>
        <v>6148</v>
      </c>
      <c r="E177" s="96">
        <f>+E25+E28+E30+E37+E43+E47+E51+E57+E60+E62+E64+E69+E73+E76+E84+E89+E154+E161+E164+E166+E169+E176</f>
        <v>6726</v>
      </c>
      <c r="F177" s="96">
        <f>+F25+F28+F30+F37+F43+F47+F51+F57+F60+F62+F64+F69+F73+F76+F84+F89+F154+F161+F164+F166+F169+F176</f>
        <v>7014</v>
      </c>
      <c r="G177" s="96">
        <f>+G25+G28+G30+G37+G43+G47+G51+G57+G60+G62+G64+G69+G73+G76+G84+G89+G154+G161+G164+G166+G169+G176</f>
        <v>6833</v>
      </c>
    </row>
    <row r="178" spans="1:8" x14ac:dyDescent="0.3">
      <c r="A178" s="101" t="s">
        <v>165</v>
      </c>
      <c r="B178" s="101"/>
      <c r="C178" s="101"/>
      <c r="D178" s="101"/>
      <c r="E178" s="101"/>
      <c r="F178" s="101"/>
      <c r="G178" s="101"/>
      <c r="H178" s="101"/>
    </row>
    <row r="179" spans="1:8" x14ac:dyDescent="0.3">
      <c r="F179" s="97"/>
      <c r="G179" s="97"/>
    </row>
    <row r="180" spans="1:8" x14ac:dyDescent="0.3">
      <c r="F180" s="86"/>
    </row>
    <row r="181" spans="1:8" x14ac:dyDescent="0.3">
      <c r="F181" s="86"/>
    </row>
    <row r="182" spans="1:8" x14ac:dyDescent="0.3">
      <c r="F182" s="86"/>
    </row>
    <row r="183" spans="1:8" x14ac:dyDescent="0.3">
      <c r="F183" s="86"/>
    </row>
    <row r="184" spans="1:8" x14ac:dyDescent="0.3">
      <c r="F184" s="86"/>
    </row>
    <row r="185" spans="1:8" x14ac:dyDescent="0.3">
      <c r="F185" s="86"/>
    </row>
    <row r="186" spans="1:8" x14ac:dyDescent="0.3">
      <c r="F186" s="86"/>
    </row>
    <row r="187" spans="1:8" x14ac:dyDescent="0.3">
      <c r="F187" s="86"/>
    </row>
    <row r="188" spans="1:8" x14ac:dyDescent="0.3">
      <c r="F188" s="86"/>
    </row>
    <row r="189" spans="1:8" x14ac:dyDescent="0.3">
      <c r="F189" s="86"/>
    </row>
    <row r="190" spans="1:8" x14ac:dyDescent="0.3">
      <c r="F190" s="86"/>
    </row>
    <row r="191" spans="1:8" x14ac:dyDescent="0.3">
      <c r="F191" s="86"/>
    </row>
    <row r="192" spans="1:8" x14ac:dyDescent="0.3">
      <c r="F192" s="86"/>
    </row>
    <row r="193" spans="6:6" x14ac:dyDescent="0.3">
      <c r="F193" s="86"/>
    </row>
    <row r="194" spans="6:6" x14ac:dyDescent="0.3">
      <c r="F194" s="86"/>
    </row>
    <row r="197" spans="6:6" x14ac:dyDescent="0.3">
      <c r="F197" s="86"/>
    </row>
    <row r="198" spans="6:6" x14ac:dyDescent="0.3">
      <c r="F198" s="86"/>
    </row>
    <row r="199" spans="6:6" x14ac:dyDescent="0.3">
      <c r="F199" s="86"/>
    </row>
    <row r="200" spans="6:6" x14ac:dyDescent="0.3">
      <c r="F200" s="86"/>
    </row>
    <row r="201" spans="6:6" x14ac:dyDescent="0.3">
      <c r="F201" s="86"/>
    </row>
    <row r="202" spans="6:6" x14ac:dyDescent="0.3">
      <c r="F202" s="86"/>
    </row>
    <row r="203" spans="6:6" x14ac:dyDescent="0.3">
      <c r="F203" s="86"/>
    </row>
    <row r="204" spans="6:6" x14ac:dyDescent="0.3">
      <c r="F204" s="86"/>
    </row>
    <row r="205" spans="6:6" x14ac:dyDescent="0.3">
      <c r="F205" s="86"/>
    </row>
    <row r="206" spans="6:6" x14ac:dyDescent="0.3">
      <c r="F206" s="86"/>
    </row>
    <row r="207" spans="6:6" x14ac:dyDescent="0.3">
      <c r="F207" s="86"/>
    </row>
    <row r="208" spans="6:6" x14ac:dyDescent="0.3">
      <c r="F208" s="86"/>
    </row>
    <row r="209" spans="6:6" x14ac:dyDescent="0.3">
      <c r="F209" s="86"/>
    </row>
    <row r="210" spans="6:6" x14ac:dyDescent="0.3">
      <c r="F210" s="86"/>
    </row>
    <row r="211" spans="6:6" x14ac:dyDescent="0.3">
      <c r="F211" s="86"/>
    </row>
    <row r="214" spans="6:6" x14ac:dyDescent="0.3">
      <c r="F214" s="86"/>
    </row>
    <row r="215" spans="6:6" x14ac:dyDescent="0.3">
      <c r="F215" s="86"/>
    </row>
    <row r="216" spans="6:6" x14ac:dyDescent="0.3">
      <c r="F216" s="86"/>
    </row>
    <row r="217" spans="6:6" x14ac:dyDescent="0.3">
      <c r="F217" s="86"/>
    </row>
    <row r="218" spans="6:6" x14ac:dyDescent="0.3">
      <c r="F218" s="86"/>
    </row>
    <row r="219" spans="6:6" x14ac:dyDescent="0.3">
      <c r="F219" s="86"/>
    </row>
    <row r="220" spans="6:6" x14ac:dyDescent="0.3">
      <c r="F220" s="86"/>
    </row>
    <row r="221" spans="6:6" x14ac:dyDescent="0.3">
      <c r="F221" s="86"/>
    </row>
    <row r="222" spans="6:6" x14ac:dyDescent="0.3">
      <c r="F222" s="86"/>
    </row>
    <row r="223" spans="6:6" x14ac:dyDescent="0.3">
      <c r="F223" s="86"/>
    </row>
    <row r="224" spans="6:6" x14ac:dyDescent="0.3">
      <c r="F224" s="86"/>
    </row>
    <row r="227" spans="6:6" x14ac:dyDescent="0.3">
      <c r="F227" s="86"/>
    </row>
    <row r="228" spans="6:6" x14ac:dyDescent="0.3">
      <c r="F228" s="86"/>
    </row>
    <row r="229" spans="6:6" x14ac:dyDescent="0.3">
      <c r="F229" s="86"/>
    </row>
    <row r="230" spans="6:6" x14ac:dyDescent="0.3">
      <c r="F230" s="86"/>
    </row>
  </sheetData>
  <mergeCells count="27">
    <mergeCell ref="A177:B177"/>
    <mergeCell ref="A120:A153"/>
    <mergeCell ref="A155:A160"/>
    <mergeCell ref="A162:A163"/>
    <mergeCell ref="A167:A168"/>
    <mergeCell ref="A170:A175"/>
    <mergeCell ref="A70:A72"/>
    <mergeCell ref="A74:A75"/>
    <mergeCell ref="A77:A83"/>
    <mergeCell ref="A85:A88"/>
    <mergeCell ref="A90:A119"/>
    <mergeCell ref="A178:H178"/>
    <mergeCell ref="A1:G5"/>
    <mergeCell ref="A7:A8"/>
    <mergeCell ref="B7:B8"/>
    <mergeCell ref="C7:G7"/>
    <mergeCell ref="A9:A24"/>
    <mergeCell ref="A26:A27"/>
    <mergeCell ref="E26:E27"/>
    <mergeCell ref="G26:G27"/>
    <mergeCell ref="A31:A36"/>
    <mergeCell ref="A38:A42"/>
    <mergeCell ref="A44:A46"/>
    <mergeCell ref="A48:A50"/>
    <mergeCell ref="A52:A56"/>
    <mergeCell ref="A58:A59"/>
    <mergeCell ref="A65:A68"/>
  </mergeCells>
  <printOptions horizontalCentered="1"/>
  <pageMargins left="0.70866141732283472" right="0.51181102362204722" top="0.35433070866141736" bottom="0.35433070866141736" header="0.59055118110236227" footer="1.0236220472440944"/>
  <pageSetup paperSize="5" scale="71" fitToHeight="30" orientation="portrait" r:id="rId1"/>
  <rowBreaks count="3" manualBreakCount="3">
    <brk id="62" max="16383" man="1"/>
    <brk id="119" max="6" man="1"/>
    <brk id="1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Ingresantes por UAs</vt:lpstr>
      <vt:lpstr>Ingre por UAs-Carreras y Sedes</vt:lpstr>
      <vt:lpstr>Ingre por Carreras y Sedes </vt:lpstr>
      <vt:lpstr>'Ingre por Carreras y Sedes '!Área_de_impresión</vt:lpstr>
      <vt:lpstr>'Ingre por UAs-Carreras y Sedes'!Área_de_impresión</vt:lpstr>
      <vt:lpstr>'Ingresantes por UAs'!Área_de_impresión</vt:lpstr>
      <vt:lpstr>'Ingre por Carreras y Sedes '!Títulos_a_imprimir</vt:lpstr>
      <vt:lpstr>'Ingre por UAs-Carreras y Sedes'!Títulos_a_imprimir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2025-04-15T17:01:28Z</cp:lastPrinted>
  <dcterms:created xsi:type="dcterms:W3CDTF">2011-11-22T01:56:28Z</dcterms:created>
  <dcterms:modified xsi:type="dcterms:W3CDTF">2026-10-22T14:26:00Z</dcterms:modified>
</cp:coreProperties>
</file>